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ordenacao Contratos e Licitacoes\Coordenação de Contratos e Licitações\COORDENAÇÃO DE CONTRATOS\CONTROLE DE CONTRATOS\"/>
    </mc:Choice>
  </mc:AlternateContent>
  <bookViews>
    <workbookView xWindow="20370" yWindow="-120" windowWidth="20730" windowHeight="11160" tabRatio="536" firstSheet="2" activeTab="2"/>
  </bookViews>
  <sheets>
    <sheet name="Terceirização 2018" sheetId="2" state="hidden" r:id="rId1"/>
    <sheet name="CONTROLE DE GARANTIAS" sheetId="3" state="hidden" r:id="rId2"/>
    <sheet name="Contratos Vigentes" sheetId="11" r:id="rId3"/>
    <sheet name="Contratos Encerrados" sheetId="10" r:id="rId4"/>
  </sheets>
  <definedNames>
    <definedName name="__xlnm._FilterDatabase" localSheetId="3">'Contratos Encerrados'!$A$1:$AD$1</definedName>
    <definedName name="_xlnm._FilterDatabase" localSheetId="3" hidden="1">'Contratos Encerrados'!$A$1:$AD$68</definedName>
    <definedName name="_xlnm._FilterDatabase" localSheetId="2" hidden="1">'Contratos Vigentes'!$A$1:$T$45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1" l="1"/>
  <c r="M50" i="11"/>
  <c r="M49" i="11"/>
  <c r="M48" i="11"/>
  <c r="O294" i="10" l="1"/>
  <c r="G294" i="10"/>
  <c r="O293" i="10" l="1"/>
  <c r="M293" i="10"/>
  <c r="G42" i="11" l="1"/>
  <c r="O42" i="11"/>
  <c r="M42" i="11"/>
  <c r="M39" i="11" l="1"/>
  <c r="N41" i="11"/>
  <c r="N36" i="11"/>
  <c r="O44" i="11"/>
  <c r="G44" i="11"/>
  <c r="O31" i="11"/>
  <c r="G31" i="11"/>
  <c r="N33" i="11"/>
  <c r="M37" i="11"/>
  <c r="M29" i="11" l="1"/>
  <c r="O27" i="11" l="1"/>
  <c r="M25" i="11" l="1"/>
  <c r="M20" i="11"/>
  <c r="N285" i="10"/>
  <c r="O282" i="10" l="1"/>
  <c r="O16" i="11"/>
  <c r="O12" i="11" l="1"/>
  <c r="M12" i="11"/>
  <c r="O23" i="11"/>
  <c r="O15" i="11"/>
  <c r="M19" i="11"/>
  <c r="M277" i="10" l="1"/>
  <c r="O277" i="10"/>
  <c r="F276" i="10"/>
  <c r="O275" i="10"/>
  <c r="O274" i="10" l="1"/>
  <c r="O272" i="10"/>
  <c r="G268" i="10" l="1"/>
  <c r="N268" i="10"/>
  <c r="O264" i="10"/>
  <c r="N262" i="10" l="1"/>
  <c r="G262" i="10"/>
  <c r="N45" i="11" l="1"/>
  <c r="M261" i="10" l="1"/>
  <c r="G18" i="11" l="1"/>
  <c r="M258" i="10"/>
  <c r="O18" i="11"/>
  <c r="M22" i="11"/>
  <c r="O11" i="11"/>
  <c r="M11" i="11"/>
  <c r="O9" i="11"/>
  <c r="O7" i="11" l="1"/>
  <c r="O6" i="11"/>
  <c r="O5" i="11"/>
  <c r="O21" i="11"/>
  <c r="G247" i="10" l="1"/>
  <c r="N246" i="10"/>
  <c r="M28" i="11" l="1"/>
  <c r="M14" i="11"/>
  <c r="M18" i="11"/>
  <c r="R162" i="10" l="1"/>
  <c r="AT162" i="10"/>
  <c r="AU162" i="10"/>
  <c r="AT159" i="10"/>
  <c r="AU159" i="10"/>
  <c r="W156" i="10"/>
  <c r="AU156" i="10"/>
  <c r="R154" i="10"/>
  <c r="AU154" i="10"/>
  <c r="AU148" i="10"/>
  <c r="AT147" i="10"/>
  <c r="S147" i="10"/>
  <c r="R144" i="10"/>
  <c r="H142" i="10"/>
  <c r="AT141" i="10"/>
  <c r="R141" i="10"/>
  <c r="S138" i="10"/>
  <c r="R135" i="10"/>
  <c r="AU134" i="10"/>
  <c r="AU133" i="10"/>
  <c r="AU131" i="10"/>
  <c r="AU130" i="10"/>
  <c r="AU129" i="10"/>
  <c r="AT128" i="10"/>
  <c r="AG128" i="10"/>
  <c r="AU128" i="10" s="1"/>
  <c r="AU127" i="10"/>
  <c r="AT127" i="10"/>
  <c r="AU126" i="10"/>
  <c r="AT126" i="10"/>
  <c r="R126" i="10"/>
  <c r="AU125" i="10"/>
  <c r="AT125" i="10"/>
  <c r="R125" i="10"/>
  <c r="AU123" i="10"/>
  <c r="AU122" i="10"/>
  <c r="R122" i="10"/>
  <c r="AU121" i="10"/>
  <c r="AU120" i="10"/>
  <c r="AT120" i="10"/>
  <c r="AU117" i="10"/>
  <c r="AU115" i="10"/>
  <c r="AT115" i="10" s="1"/>
  <c r="AT112" i="10"/>
  <c r="AU111" i="10"/>
  <c r="AT111" i="10"/>
  <c r="AU110" i="10"/>
  <c r="AT110" i="10"/>
  <c r="AT109" i="10"/>
  <c r="AK109" i="10"/>
  <c r="AU109" i="10" s="1"/>
  <c r="AU107" i="10"/>
  <c r="AT107" i="10"/>
  <c r="AU106" i="10"/>
  <c r="AT106" i="10"/>
  <c r="AU105" i="10"/>
  <c r="AT105" i="10"/>
  <c r="AU104" i="10"/>
  <c r="AT104" i="10"/>
  <c r="AU103" i="10"/>
  <c r="AU102" i="10"/>
  <c r="AT102" i="10"/>
  <c r="AU101" i="10"/>
  <c r="AU100" i="10"/>
  <c r="AU99" i="10"/>
  <c r="AT99" i="10"/>
  <c r="AU98" i="10"/>
  <c r="AT98" i="10"/>
  <c r="AT97" i="10"/>
  <c r="AU96" i="10"/>
  <c r="AT96" i="10"/>
  <c r="AU95" i="10"/>
  <c r="AT95" i="10"/>
  <c r="AT94" i="10"/>
  <c r="AT93" i="10"/>
  <c r="AT92" i="10"/>
  <c r="AT91" i="10"/>
  <c r="AT90" i="10"/>
  <c r="AR89" i="10"/>
  <c r="AR88" i="10"/>
  <c r="AQ88" i="10"/>
  <c r="AC88" i="10"/>
  <c r="AF80" i="10"/>
  <c r="AF79" i="10"/>
  <c r="R76" i="10"/>
  <c r="S75" i="10"/>
  <c r="R75" i="10" s="1"/>
  <c r="AF74" i="10"/>
  <c r="Y73" i="10"/>
  <c r="AF73" i="10" s="1"/>
  <c r="X72" i="10"/>
  <c r="AF72" i="10" s="1"/>
  <c r="J72" i="10"/>
  <c r="AF71" i="10"/>
  <c r="J71" i="10"/>
  <c r="AF70" i="10"/>
  <c r="AF69" i="10"/>
  <c r="AF68" i="10"/>
  <c r="AF66" i="10"/>
  <c r="AF63" i="10"/>
  <c r="R61" i="10"/>
  <c r="R60" i="10"/>
  <c r="AF59" i="10"/>
  <c r="AF58" i="10"/>
  <c r="AF57" i="10"/>
  <c r="R57" i="10"/>
  <c r="AF56" i="10"/>
  <c r="R56" i="10"/>
  <c r="AF55" i="10"/>
  <c r="AF54" i="10"/>
  <c r="R54" i="10"/>
  <c r="AF53" i="10"/>
  <c r="AF52" i="10"/>
  <c r="AF51" i="10"/>
  <c r="AF50" i="10"/>
  <c r="R50" i="10"/>
  <c r="E50" i="10"/>
  <c r="D50" i="10"/>
  <c r="C50" i="10"/>
  <c r="A50" i="10"/>
  <c r="AF49" i="10"/>
  <c r="R49" i="10"/>
  <c r="AF48" i="10"/>
  <c r="J48" i="10"/>
  <c r="AF47" i="10"/>
  <c r="AF46" i="10"/>
  <c r="J46" i="10"/>
  <c r="AF45" i="10"/>
  <c r="AF44" i="10"/>
  <c r="AF43" i="10"/>
  <c r="R43" i="10"/>
  <c r="AF42" i="10"/>
  <c r="R42" i="10"/>
  <c r="AF41" i="10"/>
  <c r="X41" i="10"/>
  <c r="R41" i="10"/>
  <c r="T40" i="10"/>
  <c r="AF40" i="10" s="1"/>
  <c r="M40" i="10"/>
  <c r="H40" i="10"/>
  <c r="C40" i="10"/>
  <c r="AF39" i="10"/>
  <c r="AF38" i="10"/>
  <c r="R38" i="10"/>
  <c r="M38" i="10"/>
  <c r="I38" i="10"/>
  <c r="H38" i="10"/>
  <c r="E38" i="10"/>
  <c r="C38" i="10"/>
  <c r="AD36" i="10"/>
  <c r="R36" i="10"/>
  <c r="AD35" i="10"/>
  <c r="AD34" i="10"/>
  <c r="R34" i="10"/>
  <c r="AD33" i="10"/>
  <c r="Z33" i="10"/>
  <c r="M33" i="10"/>
  <c r="I33" i="10"/>
  <c r="H33" i="10"/>
  <c r="E33" i="10"/>
  <c r="D33" i="10"/>
  <c r="C33" i="10"/>
  <c r="AD32" i="10"/>
  <c r="Y31" i="10"/>
  <c r="R31" i="10"/>
  <c r="S27" i="10"/>
  <c r="V26" i="10"/>
  <c r="C26" i="10"/>
  <c r="V25" i="10"/>
  <c r="V20" i="10"/>
  <c r="V19" i="10"/>
  <c r="V14" i="10"/>
  <c r="V13" i="10"/>
  <c r="V10" i="10"/>
  <c r="V8" i="10"/>
  <c r="V2" i="10"/>
  <c r="C13" i="3" l="1"/>
  <c r="D11" i="3"/>
  <c r="D10" i="3"/>
  <c r="D9" i="3"/>
  <c r="D8" i="3"/>
  <c r="D7" i="3"/>
  <c r="D6" i="3"/>
  <c r="D5" i="3"/>
  <c r="D4" i="3"/>
  <c r="Q9" i="2" l="1"/>
  <c r="AR8" i="2"/>
  <c r="AQ8" i="2"/>
  <c r="AR7" i="2"/>
  <c r="AQ7" i="2"/>
  <c r="AR6" i="2"/>
  <c r="AR5" i="2"/>
  <c r="AQ5" i="2"/>
  <c r="AQ4" i="2"/>
  <c r="T4" i="2"/>
  <c r="AR4" i="2" s="1"/>
  <c r="AR3" i="2"/>
  <c r="AR2" i="2"/>
</calcChain>
</file>

<file path=xl/comments1.xml><?xml version="1.0" encoding="utf-8"?>
<comments xmlns="http://schemas.openxmlformats.org/spreadsheetml/2006/main">
  <authors>
    <author>jbraga</author>
  </authors>
  <commentList>
    <comment ref="E34" authorId="0" shapeId="0">
      <text>
        <r>
          <rPr>
            <b/>
            <sz val="9"/>
            <color indexed="81"/>
            <rFont val="Tahoma"/>
            <family val="2"/>
          </rPr>
          <t>jbraga:</t>
        </r>
        <r>
          <rPr>
            <sz val="9"/>
            <color indexed="81"/>
            <rFont val="Tahoma"/>
            <family val="2"/>
          </rPr>
          <t xml:space="preserve">
Inicio na assinatura, e não na publicação</t>
        </r>
      </text>
    </comment>
    <comment ref="E46" authorId="0" shapeId="0">
      <text>
        <r>
          <rPr>
            <b/>
            <sz val="9"/>
            <color indexed="81"/>
            <rFont val="Tahoma"/>
            <family val="2"/>
          </rPr>
          <t>jbraga:</t>
        </r>
        <r>
          <rPr>
            <sz val="9"/>
            <color indexed="81"/>
            <rFont val="Tahoma"/>
            <family val="2"/>
          </rPr>
          <t xml:space="preserve">
nicio na assinatura, e não na publicação</t>
        </r>
      </text>
    </comment>
  </commentList>
</comments>
</file>

<file path=xl/comments2.xml><?xml version="1.0" encoding="utf-8"?>
<comments xmlns="http://schemas.openxmlformats.org/spreadsheetml/2006/main">
  <authors>
    <author/>
    <author>kmarcondes</author>
    <author>cponte</author>
    <author>Carline</author>
    <author>jbraga</author>
  </authors>
  <commentList>
    <comment ref="A27" authorId="0" shapeId="0">
      <text>
        <r>
          <rPr>
            <sz val="10"/>
            <rFont val="Arial"/>
            <family val="2"/>
          </rPr>
          <t xml:space="preserve">Sem pasta
</t>
        </r>
      </text>
    </comment>
    <comment ref="S28" authorId="1" shapeId="0">
      <text>
        <r>
          <rPr>
            <b/>
            <sz val="9"/>
            <color indexed="81"/>
            <rFont val="Tahoma"/>
            <family val="2"/>
          </rPr>
          <t>399.000,00 parcela de acordo com o m³, previsto na armazeagem, sendo a demanda prevista de 100m³ minima, max. 300m³.  O VALOR É RELATIVO AO M³/MES</t>
        </r>
      </text>
    </comment>
    <comment ref="R29" authorId="2" shapeId="0">
      <text>
        <r>
          <rPr>
            <b/>
            <sz val="9"/>
            <color indexed="81"/>
            <rFont val="Tahoma"/>
            <family val="2"/>
          </rPr>
          <t>cponte:</t>
        </r>
        <r>
          <rPr>
            <sz val="9"/>
            <color indexed="81"/>
            <rFont val="Tahoma"/>
            <family val="2"/>
          </rPr>
          <t xml:space="preserve">
21/09/2015</t>
        </r>
      </text>
    </comment>
    <comment ref="Z29" authorId="2" shapeId="0">
      <text>
        <r>
          <rPr>
            <b/>
            <sz val="9"/>
            <color indexed="81"/>
            <rFont val="Tahoma"/>
            <family val="2"/>
          </rPr>
          <t>cponte:</t>
        </r>
        <r>
          <rPr>
            <sz val="9"/>
            <color indexed="81"/>
            <rFont val="Tahoma"/>
            <family val="2"/>
          </rPr>
          <t xml:space="preserve">
R$ 180.000,00</t>
        </r>
      </text>
    </comment>
    <comment ref="S30" authorId="1" shapeId="0">
      <text>
        <r>
          <rPr>
            <b/>
            <sz val="9"/>
            <color indexed="81"/>
            <rFont val="Tahoma"/>
            <family val="2"/>
          </rPr>
          <t xml:space="preserve">1º: R$ 219,33
11:R$ 1.645,00
13º: 1.425,67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1" authorId="2" shapeId="0">
      <text>
        <r>
          <rPr>
            <b/>
            <sz val="9"/>
            <color indexed="81"/>
            <rFont val="Tahoma"/>
            <family val="2"/>
          </rPr>
          <t>cponte:</t>
        </r>
        <r>
          <rPr>
            <sz val="9"/>
            <color indexed="81"/>
            <rFont val="Tahoma"/>
            <family val="2"/>
          </rPr>
          <t xml:space="preserve">
1º seguro: R$ 2.516,00
2º seguro: R$ 10.064,00</t>
        </r>
      </text>
    </comment>
    <comment ref="R31" authorId="2" shapeId="0">
      <text>
        <r>
          <rPr>
            <b/>
            <sz val="9"/>
            <color indexed="81"/>
            <rFont val="Tahoma"/>
            <family val="2"/>
          </rPr>
          <t>cponte:</t>
        </r>
        <r>
          <rPr>
            <sz val="9"/>
            <color indexed="81"/>
            <rFont val="Tahoma"/>
            <family val="2"/>
          </rPr>
          <t xml:space="preserve">
duas etapas cada uma 25.160,00</t>
        </r>
      </text>
    </comment>
    <comment ref="T31" authorId="2" shapeId="0">
      <text>
        <r>
          <rPr>
            <b/>
            <sz val="9"/>
            <color indexed="81"/>
            <rFont val="Tahoma"/>
            <family val="2"/>
          </rPr>
          <t>cponte:</t>
        </r>
        <r>
          <rPr>
            <sz val="9"/>
            <color indexed="81"/>
            <rFont val="Tahoma"/>
            <family val="2"/>
          </rPr>
          <t xml:space="preserve">
VESTIBULAR 2014-2 / 2015-1</t>
        </r>
      </text>
    </comment>
    <comment ref="Y31" authorId="2" shapeId="0">
      <text>
        <r>
          <rPr>
            <b/>
            <sz val="9"/>
            <color indexed="81"/>
            <rFont val="Tahoma"/>
            <family val="2"/>
          </rPr>
          <t>cponte:</t>
        </r>
        <r>
          <rPr>
            <sz val="9"/>
            <color indexed="81"/>
            <rFont val="Tahoma"/>
            <family val="2"/>
          </rPr>
          <t xml:space="preserve">
R$ 100.640,00</t>
        </r>
      </text>
    </comment>
    <comment ref="A35" authorId="0" shapeId="0">
      <text>
        <r>
          <rPr>
            <sz val="10"/>
            <rFont val="Arial"/>
            <family val="2"/>
          </rPr>
          <t>Pasta sumiu</t>
        </r>
      </text>
    </comment>
    <comment ref="AD36" authorId="2" shapeId="0">
      <text>
        <r>
          <rPr>
            <b/>
            <sz val="9"/>
            <color indexed="81"/>
            <rFont val="Tahoma"/>
            <family val="2"/>
          </rPr>
          <t>cponte:</t>
        </r>
        <r>
          <rPr>
            <sz val="9"/>
            <color indexed="81"/>
            <rFont val="Tahoma"/>
            <family val="2"/>
          </rPr>
          <t xml:space="preserve">
R$ 1.898.400,00</t>
        </r>
      </text>
    </comment>
    <comment ref="Y39" authorId="2" shapeId="0">
      <text>
        <r>
          <rPr>
            <b/>
            <sz val="9"/>
            <color indexed="81"/>
            <rFont val="Tahoma"/>
            <family val="2"/>
          </rPr>
          <t>cponte:</t>
        </r>
        <r>
          <rPr>
            <sz val="9"/>
            <color indexed="81"/>
            <rFont val="Tahoma"/>
            <family val="2"/>
          </rPr>
          <t xml:space="preserve">
Reajuste - novo valor mensal: R$ 386.707,07 - ano: 4.640.484,84</t>
        </r>
      </text>
    </comment>
    <comment ref="S40" authorId="2" shapeId="0">
      <text>
        <r>
          <rPr>
            <b/>
            <sz val="9"/>
            <color indexed="81"/>
            <rFont val="Tahoma"/>
            <family val="2"/>
          </rPr>
          <t>cponte: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40" authorId="1" shapeId="0">
      <text>
        <r>
          <rPr>
            <b/>
            <sz val="9"/>
            <color indexed="81"/>
            <rFont val="Tahoma"/>
            <family val="2"/>
          </rPr>
          <t>kmarcondes:</t>
        </r>
        <r>
          <rPr>
            <sz val="9"/>
            <color indexed="81"/>
            <rFont val="Tahoma"/>
            <family val="2"/>
          </rPr>
          <t xml:space="preserve">
supressao e acrescimo de postos dentro da vigencia do contrato original.
</t>
        </r>
      </text>
    </comment>
    <comment ref="U40" authorId="2" shapeId="0">
      <text>
        <r>
          <rPr>
            <b/>
            <sz val="9"/>
            <color indexed="81"/>
            <rFont val="Tahoma"/>
            <family val="2"/>
          </rPr>
          <t>cponte:
Total do termo 1.004.775,48, porém foi de junho a outubro a validade</t>
        </r>
      </text>
    </comment>
    <comment ref="V40" authorId="2" shapeId="0">
      <text>
        <r>
          <rPr>
            <b/>
            <sz val="9"/>
            <color indexed="81"/>
            <rFont val="Tahoma"/>
            <family val="2"/>
          </rPr>
          <t>cponte:
redução do contrato valor a receber de</t>
        </r>
        <r>
          <rPr>
            <sz val="9"/>
            <color indexed="81"/>
            <rFont val="Tahoma"/>
            <family val="2"/>
          </rPr>
          <t xml:space="preserve">
jun/15 a 23/11/2015</t>
        </r>
      </text>
    </comment>
    <comment ref="X40" authorId="2" shapeId="0">
      <text>
        <r>
          <rPr>
            <b/>
            <sz val="9"/>
            <color indexed="81"/>
            <rFont val="Tahoma"/>
            <family val="2"/>
          </rPr>
          <t>cponte: Reajuste - novo valor mensal: R$ 83.847,38 - ano: 1.006.168,56</t>
        </r>
      </text>
    </comment>
    <comment ref="AD40" authorId="2" shapeId="0">
      <text>
        <r>
          <rPr>
            <b/>
            <sz val="9"/>
            <color indexed="81"/>
            <rFont val="Tahoma"/>
            <family val="2"/>
          </rPr>
          <t>cponte:</t>
        </r>
        <r>
          <rPr>
            <sz val="9"/>
            <color indexed="81"/>
            <rFont val="Tahoma"/>
            <family val="2"/>
          </rPr>
          <t xml:space="preserve">
Reajuste - novo valor mensal: R$ 84.728,47 - ano: 1.016.741,64</t>
        </r>
      </text>
    </comment>
    <comment ref="A41" authorId="0" shapeId="0">
      <text>
        <r>
          <rPr>
            <sz val="10"/>
            <rFont val="Arial"/>
            <family val="2"/>
          </rPr>
          <t>FALTA DOCUMENTAÇÃO DO PAGAMENTO DE ABRIL</t>
        </r>
      </text>
    </comment>
    <comment ref="R42" authorId="1" shapeId="0">
      <text>
        <r>
          <rPr>
            <sz val="9"/>
            <color indexed="81"/>
            <rFont val="Tahoma"/>
            <family val="2"/>
          </rPr>
          <t xml:space="preserve">ATÉ JUNHO DE 2015: 684,00, APÓS 736,68
</t>
        </r>
      </text>
    </comment>
    <comment ref="X43" authorId="2" shapeId="0">
      <text>
        <r>
          <rPr>
            <b/>
            <sz val="9"/>
            <color indexed="81"/>
            <rFont val="Tahoma"/>
            <family val="2"/>
          </rPr>
          <t>cponte:</t>
        </r>
        <r>
          <rPr>
            <sz val="9"/>
            <color indexed="81"/>
            <rFont val="Tahoma"/>
            <family val="2"/>
          </rPr>
          <t xml:space="preserve">
Reajuste de 1745,00 para 1855,52</t>
        </r>
      </text>
    </comment>
    <comment ref="Y44" authorId="2" shapeId="0">
      <text>
        <r>
          <rPr>
            <b/>
            <sz val="9"/>
            <color indexed="81"/>
            <rFont val="Tahoma"/>
            <family val="2"/>
          </rPr>
          <t>cponte:</t>
        </r>
        <r>
          <rPr>
            <sz val="9"/>
            <color indexed="81"/>
            <rFont val="Tahoma"/>
            <family val="2"/>
          </rPr>
          <t xml:space="preserve">
Reajuste - novo valor mensal:  62.319,10 - por ano: 747.829,20</t>
        </r>
      </text>
    </comment>
    <comment ref="Z46" authorId="2" shapeId="0">
      <text>
        <r>
          <rPr>
            <b/>
            <sz val="9"/>
            <color indexed="81"/>
            <rFont val="Tahoma"/>
            <family val="2"/>
          </rPr>
          <t>cponte:</t>
        </r>
        <r>
          <rPr>
            <sz val="9"/>
            <color indexed="81"/>
            <rFont val="Tahoma"/>
            <family val="2"/>
          </rPr>
          <t xml:space="preserve">
Reajuste - valor mensal novo: R$ 242.247,29</t>
        </r>
      </text>
    </comment>
    <comment ref="R48" authorId="2" shapeId="0">
      <text>
        <r>
          <rPr>
            <b/>
            <sz val="9"/>
            <color indexed="81"/>
            <rFont val="Tahoma"/>
            <family val="2"/>
          </rPr>
          <t>cponte:</t>
        </r>
        <r>
          <rPr>
            <sz val="9"/>
            <color indexed="81"/>
            <rFont val="Tahoma"/>
            <family val="2"/>
          </rPr>
          <t xml:space="preserve">
alteração pelo 2 apostilamento</t>
        </r>
      </text>
    </comment>
    <comment ref="Y48" authorId="2" shapeId="0">
      <text>
        <r>
          <rPr>
            <b/>
            <sz val="9"/>
            <color indexed="81"/>
            <rFont val="Tahoma"/>
            <family val="2"/>
          </rPr>
          <t>cponte:</t>
        </r>
        <r>
          <rPr>
            <sz val="9"/>
            <color indexed="81"/>
            <rFont val="Tahoma"/>
            <family val="2"/>
          </rPr>
          <t xml:space="preserve">
MENSAL: R$ 232.540,05 - 1 ano: 2.790.480,60</t>
        </r>
      </text>
    </comment>
    <comment ref="X51" authorId="2" shapeId="0">
      <text>
        <r>
          <rPr>
            <b/>
            <sz val="9"/>
            <color indexed="81"/>
            <rFont val="Tahoma"/>
            <family val="2"/>
          </rPr>
          <t>cponte:</t>
        </r>
        <r>
          <rPr>
            <sz val="9"/>
            <color indexed="81"/>
            <rFont val="Tahoma"/>
            <family val="2"/>
          </rPr>
          <t xml:space="preserve">
Reajuste de 6378,00 para 6781,95</t>
        </r>
      </text>
    </comment>
    <comment ref="R63" authorId="2" shapeId="0">
      <text>
        <r>
          <rPr>
            <b/>
            <sz val="9"/>
            <color indexed="81"/>
            <rFont val="Tahoma"/>
            <family val="2"/>
          </rPr>
          <t>cponte:</t>
        </r>
        <r>
          <rPr>
            <sz val="9"/>
            <color indexed="81"/>
            <rFont val="Tahoma"/>
            <family val="2"/>
          </rPr>
          <t xml:space="preserve">
alteração pelo 2 apostilamento</t>
        </r>
      </text>
    </comment>
    <comment ref="A68" authorId="0" shapeId="0">
      <text>
        <r>
          <rPr>
            <sz val="10"/>
            <rFont val="Arial"/>
            <family val="2"/>
          </rPr>
          <t>Sem contrato</t>
        </r>
      </text>
    </comment>
    <comment ref="R69" authorId="1" shapeId="0">
      <text>
        <r>
          <rPr>
            <b/>
            <sz val="9"/>
            <color indexed="81"/>
            <rFont val="Tahoma"/>
            <family val="2"/>
          </rPr>
          <t>ATÉ JUNHO DE 2015: 1.109,29, APÓS 900,00</t>
        </r>
      </text>
    </comment>
    <comment ref="X70" authorId="2" shapeId="0">
      <text>
        <r>
          <rPr>
            <b/>
            <sz val="9"/>
            <color indexed="81"/>
            <rFont val="Tahoma"/>
            <family val="2"/>
          </rPr>
          <t>cponte:</t>
        </r>
        <r>
          <rPr>
            <sz val="9"/>
            <color indexed="81"/>
            <rFont val="Tahoma"/>
            <family val="2"/>
          </rPr>
          <t xml:space="preserve">
Reajuste - novo valor mensal: R$ 75.389,84 - ano: 904.678,08</t>
        </r>
      </text>
    </comment>
    <comment ref="Y70" authorId="2" shapeId="0">
      <text>
        <r>
          <rPr>
            <b/>
            <sz val="9"/>
            <color indexed="81"/>
            <rFont val="Tahoma"/>
            <family val="2"/>
          </rPr>
          <t>cponte:</t>
        </r>
        <r>
          <rPr>
            <sz val="9"/>
            <color indexed="81"/>
            <rFont val="Tahoma"/>
            <family val="2"/>
          </rPr>
          <t xml:space="preserve">
Reajuste - novo valor mensal: R$ 80.808,21 - ano: 969.698,52</t>
        </r>
      </text>
    </comment>
    <comment ref="T73" authorId="1" shapeId="0">
      <text>
        <r>
          <rPr>
            <b/>
            <sz val="9"/>
            <color indexed="81"/>
            <rFont val="Tahoma"/>
            <family val="2"/>
          </rPr>
          <t>kmarcondes:</t>
        </r>
        <r>
          <rPr>
            <sz val="9"/>
            <color indexed="81"/>
            <rFont val="Tahoma"/>
            <family val="2"/>
          </rPr>
          <t xml:space="preserve">
FOI APOSTILADO, passando de R$31.775,52 p/ 33.891,77
</t>
        </r>
      </text>
    </comment>
    <comment ref="U73" authorId="1" shapeId="0">
      <text>
        <r>
          <rPr>
            <b/>
            <sz val="9"/>
            <color indexed="81"/>
            <rFont val="Tahoma"/>
            <family val="2"/>
          </rPr>
          <t>kmarcondes:</t>
        </r>
        <r>
          <rPr>
            <sz val="9"/>
            <color indexed="81"/>
            <rFont val="Tahoma"/>
            <family val="2"/>
          </rPr>
          <t xml:space="preserve">
FOI APOSTILADO, passando de R$31.775,52 p/ 33.891,77</t>
        </r>
      </text>
    </comment>
    <comment ref="Y73" authorId="2" shapeId="0">
      <text>
        <r>
          <rPr>
            <b/>
            <sz val="9"/>
            <color indexed="81"/>
            <rFont val="Tahoma"/>
            <family val="2"/>
          </rPr>
          <t>cponte:</t>
        </r>
        <r>
          <rPr>
            <sz val="9"/>
            <color indexed="81"/>
            <rFont val="Tahoma"/>
            <family val="2"/>
          </rPr>
          <t xml:space="preserve">
Reajuste de 31.775,52 para 33.891,77 de 1 mês tad 1 e 11 meses tad 2</t>
        </r>
      </text>
    </comment>
    <comment ref="J79" authorId="2" shapeId="0">
      <text>
        <r>
          <rPr>
            <b/>
            <sz val="9"/>
            <color indexed="81"/>
            <rFont val="Tahoma"/>
            <family val="2"/>
          </rPr>
          <t>cponte:</t>
        </r>
        <r>
          <rPr>
            <sz val="9"/>
            <color indexed="81"/>
            <rFont val="Tahoma"/>
            <family val="2"/>
          </rPr>
          <t xml:space="preserve">
10,90</t>
        </r>
      </text>
    </comment>
    <comment ref="P88" authorId="3" shapeId="0">
      <text>
        <r>
          <rPr>
            <b/>
            <sz val="9"/>
            <color indexed="81"/>
            <rFont val="Tahoma"/>
            <family val="2"/>
          </rPr>
          <t>Carline:</t>
        </r>
        <r>
          <rPr>
            <sz val="9"/>
            <color indexed="81"/>
            <rFont val="Tahoma"/>
            <family val="2"/>
          </rPr>
          <t xml:space="preserve">
não pode renovar
</t>
        </r>
      </text>
    </comment>
    <comment ref="Q97" authorId="2" shapeId="0">
      <text>
        <r>
          <rPr>
            <b/>
            <sz val="9"/>
            <color indexed="81"/>
            <rFont val="Tahoma"/>
            <family val="2"/>
          </rPr>
          <t>cponte:</t>
        </r>
        <r>
          <rPr>
            <sz val="9"/>
            <color indexed="81"/>
            <rFont val="Tahoma"/>
            <family val="2"/>
          </rPr>
          <t xml:space="preserve">
ASSINADO EMERGENCIAL 08/07/2018
</t>
        </r>
      </text>
    </comment>
    <comment ref="X97" authorId="3" shapeId="0">
      <text>
        <r>
          <rPr>
            <b/>
            <sz val="9"/>
            <color indexed="81"/>
            <rFont val="Tahoma"/>
            <family val="2"/>
          </rPr>
          <t>Carline:</t>
        </r>
        <r>
          <rPr>
            <sz val="9"/>
            <color indexed="81"/>
            <rFont val="Tahoma"/>
            <family val="2"/>
          </rPr>
          <t xml:space="preserve">
EMERGENCIAL
</t>
        </r>
      </text>
    </comment>
    <comment ref="AU97" authorId="3" shapeId="0">
      <text>
        <r>
          <rPr>
            <b/>
            <sz val="9"/>
            <color indexed="81"/>
            <rFont val="Tahoma"/>
            <family val="2"/>
          </rPr>
          <t>Carline:</t>
        </r>
        <r>
          <rPr>
            <sz val="9"/>
            <color indexed="81"/>
            <rFont val="Tahoma"/>
            <family val="2"/>
          </rPr>
          <t xml:space="preserve">
SEM CERTEZA DO VALOR</t>
        </r>
      </text>
    </comment>
    <comment ref="Z102" authorId="2" shapeId="0">
      <text>
        <r>
          <rPr>
            <b/>
            <sz val="9"/>
            <color indexed="81"/>
            <rFont val="Tahoma"/>
            <family val="2"/>
          </rPr>
          <t>cponte:</t>
        </r>
        <r>
          <rPr>
            <sz val="9"/>
            <color indexed="81"/>
            <rFont val="Tahoma"/>
            <family val="2"/>
          </rPr>
          <t xml:space="preserve">
DISTRATO</t>
        </r>
      </text>
    </comment>
    <comment ref="AS103" authorId="4" shapeId="0">
      <text>
        <r>
          <rPr>
            <b/>
            <sz val="9"/>
            <color indexed="81"/>
            <rFont val="Tahoma"/>
            <family val="2"/>
          </rPr>
          <t>jbraga:</t>
        </r>
        <r>
          <rPr>
            <sz val="9"/>
            <color indexed="81"/>
            <rFont val="Tahoma"/>
            <family val="2"/>
          </rPr>
          <t xml:space="preserve">
AINDA NÃO ASSINADO</t>
        </r>
      </text>
    </comment>
    <comment ref="V109" authorId="2" shapeId="0">
      <text>
        <r>
          <rPr>
            <b/>
            <sz val="9"/>
            <color indexed="81"/>
            <rFont val="Tahoma"/>
            <family val="2"/>
          </rPr>
          <t>cponte:</t>
        </r>
        <r>
          <rPr>
            <sz val="9"/>
            <color indexed="81"/>
            <rFont val="Tahoma"/>
            <family val="2"/>
          </rPr>
          <t xml:space="preserve">
AINDA NÃO ASSINADO
</t>
        </r>
      </text>
    </comment>
    <comment ref="AL125" authorId="2" shapeId="0">
      <text>
        <r>
          <rPr>
            <b/>
            <sz val="9"/>
            <color indexed="81"/>
            <rFont val="Tahoma"/>
            <family val="2"/>
          </rPr>
          <t>cponte:</t>
        </r>
        <r>
          <rPr>
            <sz val="9"/>
            <color indexed="81"/>
            <rFont val="Tahoma"/>
            <family val="2"/>
          </rPr>
          <t xml:space="preserve">
Reajuste bloqueado</t>
        </r>
      </text>
    </comment>
    <comment ref="AM125" authorId="2" shapeId="0">
      <text>
        <r>
          <rPr>
            <b/>
            <sz val="9"/>
            <color indexed="81"/>
            <rFont val="Tahoma"/>
            <family val="2"/>
          </rPr>
          <t>cponte:</t>
        </r>
        <r>
          <rPr>
            <sz val="9"/>
            <color indexed="81"/>
            <rFont val="Tahoma"/>
            <family val="2"/>
          </rPr>
          <t xml:space="preserve">
Reajuste bloqueado
</t>
        </r>
      </text>
    </comment>
    <comment ref="R194" authorId="4" shapeId="0">
      <text>
        <r>
          <rPr>
            <b/>
            <sz val="9"/>
            <color indexed="81"/>
            <rFont val="Tahoma"/>
            <family val="2"/>
          </rPr>
          <t>jbraga:</t>
        </r>
        <r>
          <rPr>
            <sz val="9"/>
            <color indexed="81"/>
            <rFont val="Tahoma"/>
            <family val="2"/>
          </rPr>
          <t xml:space="preserve">
68.826,64 de Out/13 à Jan/14
70.434,77 de Fev/14 à set/14
out/2014 = 20 dias</t>
        </r>
      </text>
    </comment>
    <comment ref="S194" authorId="4" shapeId="0">
      <text>
        <r>
          <rPr>
            <b/>
            <sz val="9"/>
            <color indexed="81"/>
            <rFont val="Tahoma"/>
            <family val="2"/>
          </rPr>
          <t>jbraga:</t>
        </r>
        <r>
          <rPr>
            <sz val="9"/>
            <color indexed="81"/>
            <rFont val="Tahoma"/>
            <family val="2"/>
          </rPr>
          <t xml:space="preserve">
68.826,64 de Out/13 à Jan/14
70.434,77 de Fev/14 à set/14
out/2014 = 20 dias</t>
        </r>
      </text>
    </comment>
    <comment ref="X194" authorId="2" shapeId="0">
      <text>
        <r>
          <rPr>
            <b/>
            <sz val="9"/>
            <color indexed="81"/>
            <rFont val="Tahoma"/>
            <family val="2"/>
          </rPr>
          <t>cponte:</t>
        </r>
        <r>
          <rPr>
            <sz val="9"/>
            <color indexed="81"/>
            <rFont val="Tahoma"/>
            <family val="2"/>
          </rPr>
          <t xml:space="preserve">
Reajuste - novo valor mensal: R$ 70.434,77 - ano: 845.217,24</t>
        </r>
      </text>
    </comment>
    <comment ref="Z194" authorId="2" shapeId="0">
      <text>
        <r>
          <rPr>
            <b/>
            <sz val="9"/>
            <color indexed="81"/>
            <rFont val="Tahoma"/>
            <family val="2"/>
          </rPr>
          <t>cponte:</t>
        </r>
        <r>
          <rPr>
            <sz val="9"/>
            <color indexed="81"/>
            <rFont val="Tahoma"/>
            <family val="2"/>
          </rPr>
          <t xml:space="preserve">
Reajuste - novo valor mensal: R$ 80.728,87 - ano: 968.746,44</t>
        </r>
      </text>
    </comment>
    <comment ref="Q195" authorId="2" shapeId="0">
      <text>
        <r>
          <rPr>
            <b/>
            <sz val="9"/>
            <color indexed="81"/>
            <rFont val="Tahoma"/>
            <family val="2"/>
          </rPr>
          <t>cponte:</t>
        </r>
        <r>
          <rPr>
            <sz val="9"/>
            <color indexed="81"/>
            <rFont val="Tahoma"/>
            <family val="2"/>
          </rPr>
          <t xml:space="preserve">
21/09/2015</t>
        </r>
      </text>
    </comment>
    <comment ref="Y196" authorId="2" shapeId="0">
      <text>
        <r>
          <rPr>
            <b/>
            <sz val="9"/>
            <color indexed="81"/>
            <rFont val="Tahoma"/>
            <family val="2"/>
          </rPr>
          <t>cponte:</t>
        </r>
        <r>
          <rPr>
            <sz val="9"/>
            <color indexed="81"/>
            <rFont val="Tahoma"/>
            <family val="2"/>
          </rPr>
          <t xml:space="preserve">
Reajuste - novo valor 
ano: 501.233,28</t>
        </r>
      </text>
    </comment>
    <comment ref="AD196" authorId="2" shapeId="0">
      <text>
        <r>
          <rPr>
            <b/>
            <sz val="9"/>
            <color indexed="81"/>
            <rFont val="Tahoma"/>
            <family val="2"/>
          </rPr>
          <t>cponte:</t>
        </r>
        <r>
          <rPr>
            <sz val="9"/>
            <color indexed="81"/>
            <rFont val="Tahoma"/>
            <family val="2"/>
          </rPr>
          <t xml:space="preserve">
Reajuste - novo valor 
ano: 548.816,26</t>
        </r>
      </text>
    </comment>
    <comment ref="F197" authorId="4" shapeId="0">
      <text>
        <r>
          <rPr>
            <b/>
            <sz val="9"/>
            <color indexed="81"/>
            <rFont val="Tahoma"/>
            <family val="2"/>
          </rPr>
          <t>jbraga:</t>
        </r>
        <r>
          <rPr>
            <sz val="9"/>
            <color indexed="81"/>
            <rFont val="Tahoma"/>
            <family val="2"/>
          </rPr>
          <t xml:space="preserve">
anteriormente estava com o numero 1044/2013. De onde ele é?</t>
        </r>
      </text>
    </comment>
    <comment ref="X200" authorId="2" shapeId="0">
      <text>
        <r>
          <rPr>
            <b/>
            <sz val="9"/>
            <color indexed="81"/>
            <rFont val="Tahoma"/>
            <family val="2"/>
          </rPr>
          <t>cponte:</t>
        </r>
        <r>
          <rPr>
            <sz val="9"/>
            <color indexed="81"/>
            <rFont val="Tahoma"/>
            <family val="2"/>
          </rPr>
          <t xml:space="preserve">
Reajuste 24000,00 para 25950,00</t>
        </r>
      </text>
    </comment>
    <comment ref="X204" authorId="2" shapeId="0">
      <text>
        <r>
          <rPr>
            <b/>
            <sz val="9"/>
            <color indexed="81"/>
            <rFont val="Tahoma"/>
            <family val="2"/>
          </rPr>
          <t>cponte:</t>
        </r>
        <r>
          <rPr>
            <sz val="9"/>
            <color indexed="81"/>
            <rFont val="Tahoma"/>
            <family val="2"/>
          </rPr>
          <t xml:space="preserve">
Reajuste de valor de 68300,00 para 72.654,12</t>
        </r>
      </text>
    </comment>
    <comment ref="T209" authorId="2" shapeId="0">
      <text>
        <r>
          <rPr>
            <b/>
            <sz val="9"/>
            <color indexed="81"/>
            <rFont val="Tahoma"/>
            <family val="2"/>
          </rPr>
          <t>cponte:</t>
        </r>
        <r>
          <rPr>
            <sz val="9"/>
            <color indexed="81"/>
            <rFont val="Tahoma"/>
            <family val="2"/>
          </rPr>
          <t xml:space="preserve">
tad fora da pasta scan</t>
        </r>
      </text>
    </comment>
    <comment ref="X235" authorId="2" shapeId="0">
      <text>
        <r>
          <rPr>
            <b/>
            <sz val="9"/>
            <color indexed="81"/>
            <rFont val="Tahoma"/>
            <family val="2"/>
          </rPr>
          <t>cponte:</t>
        </r>
        <r>
          <rPr>
            <sz val="9"/>
            <color indexed="81"/>
            <rFont val="Tahoma"/>
            <family val="2"/>
          </rPr>
          <t xml:space="preserve">
Reajuste de 1745,00 para 1855,52</t>
        </r>
      </text>
    </comment>
    <comment ref="G243" authorId="2" shapeId="0">
      <text>
        <r>
          <rPr>
            <b/>
            <sz val="9"/>
            <color indexed="81"/>
            <rFont val="Tahoma"/>
            <family val="2"/>
          </rPr>
          <t>cponte:</t>
        </r>
        <r>
          <rPr>
            <sz val="9"/>
            <color indexed="81"/>
            <rFont val="Tahoma"/>
            <family val="2"/>
          </rPr>
          <t xml:space="preserve">
deposito em agência errada</t>
        </r>
      </text>
    </comment>
    <comment ref="P243" authorId="2" shapeId="0">
      <text>
        <r>
          <rPr>
            <b/>
            <sz val="9"/>
            <color indexed="81"/>
            <rFont val="Tahoma"/>
            <family val="2"/>
          </rPr>
          <t>cponte:</t>
        </r>
        <r>
          <rPr>
            <sz val="9"/>
            <color indexed="81"/>
            <rFont val="Tahoma"/>
            <family val="2"/>
          </rPr>
          <t xml:space="preserve">
04/02/2019 LIMITE PARA ENVIAR A MERCADORIA</t>
        </r>
      </text>
    </comment>
    <comment ref="T244" authorId="2" shapeId="0">
      <text>
        <r>
          <rPr>
            <b/>
            <sz val="9"/>
            <color indexed="81"/>
            <rFont val="Tahoma"/>
            <family val="2"/>
          </rPr>
          <t>cponte:</t>
        </r>
        <r>
          <rPr>
            <sz val="9"/>
            <color indexed="81"/>
            <rFont val="Tahoma"/>
            <family val="2"/>
          </rPr>
          <t xml:space="preserve">
CONTRATO NOVO PARA 48 MESES RENOVAÇÃO EM 12 E 12M</t>
        </r>
      </text>
    </comment>
    <comment ref="B273" authorId="4" shapeId="0">
      <text>
        <r>
          <rPr>
            <b/>
            <sz val="9"/>
            <color indexed="81"/>
            <rFont val="Tahoma"/>
            <family val="2"/>
          </rPr>
          <t>jbraga:</t>
        </r>
        <r>
          <rPr>
            <sz val="9"/>
            <color indexed="81"/>
            <rFont val="Tahoma"/>
            <family val="2"/>
          </rPr>
          <t xml:space="preserve">
Documentação: 
- Guia GFIP
- Guia recolhimento FGTS
- Certidões</t>
        </r>
      </text>
    </comment>
  </commentList>
</comments>
</file>

<file path=xl/sharedStrings.xml><?xml version="1.0" encoding="utf-8"?>
<sst xmlns="http://schemas.openxmlformats.org/spreadsheetml/2006/main" count="5209" uniqueCount="2535">
  <si>
    <t>Descrição Contratado</t>
  </si>
  <si>
    <t>Objeto Resumido</t>
  </si>
  <si>
    <t>CNPJ Contratado</t>
  </si>
  <si>
    <t>Processo</t>
  </si>
  <si>
    <t>Contrato Original</t>
  </si>
  <si>
    <t>Descrição Modalidade</t>
  </si>
  <si>
    <t>Descrição Garantia</t>
  </si>
  <si>
    <t>Valor Garantia</t>
  </si>
  <si>
    <t>Fonte</t>
  </si>
  <si>
    <t>Vencimento Garantia</t>
  </si>
  <si>
    <t>Descrição Regime de Execução</t>
  </si>
  <si>
    <t>Celebração</t>
  </si>
  <si>
    <t>Início Vigência</t>
  </si>
  <si>
    <t>Fim Vigência CONTRATO</t>
  </si>
  <si>
    <t>Fim Vigência - Último Aditivo</t>
  </si>
  <si>
    <t>Valor Mensal</t>
  </si>
  <si>
    <t>Valor Original</t>
  </si>
  <si>
    <t>Total do 1º Aditivo</t>
  </si>
  <si>
    <t>Total do 2º Aditivo</t>
  </si>
  <si>
    <t>Total do 3º aditivo</t>
  </si>
  <si>
    <t>Total do 4º aditivo</t>
  </si>
  <si>
    <t>1º Apostilamento</t>
  </si>
  <si>
    <t>2° Apostilamento</t>
  </si>
  <si>
    <t>3° Apostilamento</t>
  </si>
  <si>
    <t>4° Apostilamento</t>
  </si>
  <si>
    <t>5° Apostilamento</t>
  </si>
  <si>
    <t>6° Apostilamento</t>
  </si>
  <si>
    <t>7° Apostilamento</t>
  </si>
  <si>
    <t>Total Contrato</t>
  </si>
  <si>
    <t>Fiscais</t>
  </si>
  <si>
    <t>Contato</t>
  </si>
  <si>
    <t xml:space="preserve">E-mail </t>
  </si>
  <si>
    <t>Telefone</t>
  </si>
  <si>
    <t>Status</t>
  </si>
  <si>
    <t>X</t>
  </si>
  <si>
    <t>Aquisição</t>
  </si>
  <si>
    <t>Seguro-Garantia</t>
  </si>
  <si>
    <t>EM DIA</t>
  </si>
  <si>
    <t>EMPRESA BRASILEIRA DE CORREIOS E TELEGRAFOS</t>
  </si>
  <si>
    <t>Prestação de serviços postais telemáticos, adicionais e convencionais nas modalidades Nacionais e Internacionais</t>
  </si>
  <si>
    <t>35028316/0002-94</t>
  </si>
  <si>
    <t>Serviços</t>
  </si>
  <si>
    <t>Não Tem</t>
  </si>
  <si>
    <t xml:space="preserve"> X</t>
  </si>
  <si>
    <t>Prestação Mensal</t>
  </si>
  <si>
    <t xml:space="preserve">FOCO ASN 2010 SERVICOS GERAIS LTDA - ME </t>
  </si>
  <si>
    <t>Prestação de serviço de apoio operacional a gráfica.</t>
  </si>
  <si>
    <t>12.136.913/0001-19</t>
  </si>
  <si>
    <t>E-26/004/1567/2013</t>
  </si>
  <si>
    <t>22/2013</t>
  </si>
  <si>
    <t>E-26/004/1132/2016</t>
  </si>
  <si>
    <t>Caução</t>
  </si>
  <si>
    <t>Inclusão de FT e PT</t>
  </si>
  <si>
    <t>Leonardo</t>
  </si>
  <si>
    <t>focoservicosgerais@gmail.com</t>
  </si>
  <si>
    <t>99108-3888 (Leonardo) / 7705-0889 (Luis)</t>
  </si>
  <si>
    <t>IMPRENSA OFICIAL DO ESTADO DO RIO DE JANEIRO</t>
  </si>
  <si>
    <t>Prestação de serviços de publicação de expedientes desta Fundação no Diário Oficial do Estado do RJ.</t>
  </si>
  <si>
    <t>28.542.017/0001-90</t>
  </si>
  <si>
    <t xml:space="preserve">E-26/004/2174/2015 </t>
  </si>
  <si>
    <t>22/2015</t>
  </si>
  <si>
    <t>E-26/004/1504/2016</t>
  </si>
  <si>
    <t>100</t>
  </si>
  <si>
    <t>NÃO TEM</t>
  </si>
  <si>
    <t>safap@imprensaoficial.rj.gov.br</t>
  </si>
  <si>
    <t>cronograma de desembolso</t>
  </si>
  <si>
    <t>LIGHT SERVIÇOS DE ELETRICIDADE LTDA</t>
  </si>
  <si>
    <t>60.444.437/0001-46</t>
  </si>
  <si>
    <t>varia por período</t>
  </si>
  <si>
    <t>Por Etapas</t>
  </si>
  <si>
    <t>OFFICER LASER SISTEMAS LTDA EPP</t>
  </si>
  <si>
    <t>33.000.118/0001-79</t>
  </si>
  <si>
    <t>ZIULEO COPY COMERCIO E SERVICOS LTDA</t>
  </si>
  <si>
    <t>04.530.781/0001-87</t>
  </si>
  <si>
    <t>E-26/004/1234/2015</t>
  </si>
  <si>
    <t xml:space="preserve">016/2015 </t>
  </si>
  <si>
    <t xml:space="preserve"> (21) 3221-8300</t>
  </si>
  <si>
    <t>x</t>
  </si>
  <si>
    <t>Prestação de serviços de locação de veículos com motoristas para transporte de professores, tutores e técnicos para os locais indicados, objetivando a realização de atividades presenciais com alunos, tutores presenciais e corpo técnico dos pólos desta Fundação</t>
  </si>
  <si>
    <t>E-26/004/0135/2014</t>
  </si>
  <si>
    <t>19.348.292/0001-86</t>
  </si>
  <si>
    <t>36/2014</t>
  </si>
  <si>
    <t>USE MÓVEIS PARA ESCRITÓRIO LTDA</t>
  </si>
  <si>
    <t xml:space="preserve">Aquisição de cadeira universitária, </t>
  </si>
  <si>
    <t>01.927.184/0001-00</t>
  </si>
  <si>
    <t xml:space="preserve">E-26/004/1984/2014 </t>
  </si>
  <si>
    <t>40/2014</t>
  </si>
  <si>
    <t>Parcela única</t>
  </si>
  <si>
    <t>ITALIA OFFICE INDÚSTRIA E COMÉRCIO DE MÓVEIS LTDA</t>
  </si>
  <si>
    <t>Aquisição de mobiliários armários e gaveteiro</t>
  </si>
  <si>
    <t>01.166.738/0001-96</t>
  </si>
  <si>
    <t>E-26/004/1983/2014</t>
  </si>
  <si>
    <t>41/2014</t>
  </si>
  <si>
    <t>MARELLI MÓVEIS PARA ESCRITÓRIO LTDA</t>
  </si>
  <si>
    <t>Aquisição de mobiliários ( cadeiras)</t>
  </si>
  <si>
    <t>88.766.936/0001-79</t>
  </si>
  <si>
    <t>E-26/004/1888/2014</t>
  </si>
  <si>
    <t>46/2014</t>
  </si>
  <si>
    <t>LCH EMPREENDIMENTOS IMOBILIÁRIOS LTDA</t>
  </si>
  <si>
    <t>05.258.117/0001-93</t>
  </si>
  <si>
    <t>E-26/004/1911/2014</t>
  </si>
  <si>
    <t>ALUGUEL</t>
  </si>
  <si>
    <t>Patrick Hoelz</t>
  </si>
  <si>
    <t xml:space="preserve">patrick@compuland.com.br </t>
  </si>
  <si>
    <t>EDIGRÁFICA GRÁFICA E EDITORA LTDA</t>
  </si>
  <si>
    <t>04.218.430/0001-35</t>
  </si>
  <si>
    <t>E-26/004/1808/2014</t>
  </si>
  <si>
    <t>CINCO ESTRELAS TRANSPORTES E LOGISTICAS LTDA EPP</t>
  </si>
  <si>
    <t>Prestação de Serviços de armazenagem e controle de material didático</t>
  </si>
  <si>
    <t>03.557.312/0001-99</t>
  </si>
  <si>
    <t>E-26/004/2538/2014</t>
  </si>
  <si>
    <t>09/2015</t>
  </si>
  <si>
    <t>Ines Leal</t>
  </si>
  <si>
    <t>(21)2332-3049</t>
  </si>
  <si>
    <t>Prestação de serviço de fornecimento de energia elétrica para o Pólo CEJA Petrópolis</t>
  </si>
  <si>
    <t>33050071/0001-58</t>
  </si>
  <si>
    <t>005/2016</t>
  </si>
  <si>
    <t xml:space="preserve"> - </t>
  </si>
  <si>
    <t>Sidney Borges e Jéssica Cavalcanti</t>
  </si>
  <si>
    <t>Charliane Conceição / Jucilene Lemos</t>
  </si>
  <si>
    <t>APR RH SERVIÇOS TERCEIRIZADOS LTDA</t>
  </si>
  <si>
    <t>Prestação de serviços contínuos que requerem dispêndio de esforço físico</t>
  </si>
  <si>
    <t>16.874.690/0001-48</t>
  </si>
  <si>
    <t>e-26/004/1546/2015</t>
  </si>
  <si>
    <t>010/2016</t>
  </si>
  <si>
    <t>serviço</t>
  </si>
  <si>
    <t>Silvano, Leonor e Denilson</t>
  </si>
  <si>
    <t>Leandro Peron</t>
  </si>
  <si>
    <t>(21) 2544-6753/ 2533-4392</t>
  </si>
  <si>
    <t>VIXBOT SOLUÇÕES EM INFORMÁTICA LTDA EPP</t>
  </si>
  <si>
    <t>21.997.155/0001-14</t>
  </si>
  <si>
    <t>E-26/004/0479/2016</t>
  </si>
  <si>
    <t>21/ 2016</t>
  </si>
  <si>
    <t>BMC VIGILÂNCIA E SEGURANÇA LTDA - EPP</t>
  </si>
  <si>
    <t>PRESTAÇÃO DE SERVIÇO DE VIGILÂNCIA DESARMADA</t>
  </si>
  <si>
    <t>13.349.640/000153</t>
  </si>
  <si>
    <t>E-26/004/0758/2016</t>
  </si>
  <si>
    <t>27/ 2016</t>
  </si>
  <si>
    <t>100  E 212</t>
  </si>
  <si>
    <t>Leila, David, Denilson</t>
  </si>
  <si>
    <t xml:space="preserve">CTIS TECNOLOGIA S/A </t>
  </si>
  <si>
    <t>prestação de serviço técnico especializado em tecnologia da informação (informática)</t>
  </si>
  <si>
    <t>01.644.731/0001-32</t>
  </si>
  <si>
    <t>E-26/004/1381/2016</t>
  </si>
  <si>
    <t xml:space="preserve"> 29 /2016</t>
  </si>
  <si>
    <t>100 e 212</t>
  </si>
  <si>
    <t>Sergio Miranda</t>
  </si>
  <si>
    <t>prestação de serviços de condutores automotivos</t>
  </si>
  <si>
    <t>e-26/004/0148/2017</t>
  </si>
  <si>
    <t xml:space="preserve">  02  / 2017</t>
  </si>
  <si>
    <t>Paulo Roberto Ribeiro, David, Leonor</t>
  </si>
  <si>
    <t>(21) 3083-4818/ 99108-3888</t>
  </si>
  <si>
    <t>CHADA COMERCIO E SERVIÇOS LTDA-ME</t>
  </si>
  <si>
    <t>02.478.800/0001-48</t>
  </si>
  <si>
    <t>E-26/004/1611/2016</t>
  </si>
  <si>
    <t xml:space="preserve">    03  /2017</t>
  </si>
  <si>
    <t>ÚNICO</t>
  </si>
  <si>
    <t>BRINFOR SOLUÇÕES EM TI LTDA - ME</t>
  </si>
  <si>
    <t>07.716.216/0001-51</t>
  </si>
  <si>
    <t>E-26/004/1143/2016</t>
  </si>
  <si>
    <t xml:space="preserve">   04/  2017</t>
  </si>
  <si>
    <t>(31) 3324-2900 / 99361-2494</t>
  </si>
  <si>
    <t>Total do 5º aditivo</t>
  </si>
  <si>
    <t>E-26/004/526/2017</t>
  </si>
  <si>
    <t>EM RENOVAÇÃO</t>
  </si>
  <si>
    <t>Thais Silva</t>
  </si>
  <si>
    <t>E-26/004/525/2017</t>
  </si>
  <si>
    <t>E-26/004/0009/2016</t>
  </si>
  <si>
    <t>Prestação de Fornecimento de água e saneamento de esgoto</t>
  </si>
  <si>
    <t>33.352.394/0001-04</t>
  </si>
  <si>
    <t xml:space="preserve"> x</t>
  </si>
  <si>
    <t>Renovação Automática (PUBLICAR RATIFICO EM JANEIRO - NOVO PROCESSO)</t>
  </si>
  <si>
    <t>aprrh.servicos@gmail.com</t>
  </si>
  <si>
    <t>Alex Pedreira, Eduardo Continentino</t>
  </si>
  <si>
    <t>econtinentino@bmcseg.com.br , comercial@bmcseg.com.br , edson@bmcseg.com.br</t>
  </si>
  <si>
    <t>(21) 2293-5427 / 97038-2405</t>
  </si>
  <si>
    <t>sergio.ribeiro@ctis.com.br</t>
  </si>
  <si>
    <t>(21) 2217-4385 / (21) 2217-4387
(21) 9.8857.6860
(21) 9.6421.9840</t>
  </si>
  <si>
    <t>CLARO S/A</t>
  </si>
  <si>
    <t>Prestação de Serviço de Telefonia Móvel SMP</t>
  </si>
  <si>
    <t>40.432.544/0062-69</t>
  </si>
  <si>
    <t>E-26/004/0019/2017</t>
  </si>
  <si>
    <t>Prestação de Serviço de Acesso Móvel - Modem 3G/4G</t>
  </si>
  <si>
    <t xml:space="preserve">leonardo.campos@focorj.com.br , focoservicosgerais@gmail.com </t>
  </si>
  <si>
    <t>E-26/004/868/2017</t>
  </si>
  <si>
    <t>E-26/004/0571/2016</t>
  </si>
  <si>
    <t>E-26/004/1140/2016</t>
  </si>
  <si>
    <t>ONDE SE LÊ, LEIA-SE</t>
  </si>
  <si>
    <t>NÃO PODE</t>
  </si>
  <si>
    <t xml:space="preserve">  09/  2017</t>
  </si>
  <si>
    <t xml:space="preserve">   11   /   2017  </t>
  </si>
  <si>
    <t>EMPRESA BRASILEIRA DE ENGENHARIA E COMERCIO S/A - EBEC</t>
  </si>
  <si>
    <t>17.162.280/0001-37</t>
  </si>
  <si>
    <t>E-26/004/657/2017</t>
  </si>
  <si>
    <t>único</t>
  </si>
  <si>
    <t>ARCOLIMP SERVIÇOS GERAIS LTDA</t>
  </si>
  <si>
    <t>prestação de serviços contínuos de limpeza e higienização com fornecimento de mão de obra e materiais d e consumo</t>
  </si>
  <si>
    <t>05.576.482/0001-46</t>
  </si>
  <si>
    <t>E-26/004/271/2017</t>
  </si>
  <si>
    <t>10/10/207</t>
  </si>
  <si>
    <t>Sidney Borges, Gustavo e Jéssica Cavalcanti</t>
  </si>
  <si>
    <t>P&amp;P TURISMO LTDA</t>
  </si>
  <si>
    <t>06.955.770/0001-74</t>
  </si>
  <si>
    <t>E-26/004/943/2017</t>
  </si>
  <si>
    <t>BMC SERVIÇOS GERAIS  LTDA - EPP</t>
  </si>
  <si>
    <t>prestação de serviços de secretariado</t>
  </si>
  <si>
    <t>15.176.065/001-60</t>
  </si>
  <si>
    <t>E-26/004/1156/2016</t>
  </si>
  <si>
    <t>Leila, Leonor e Maria Luisa</t>
  </si>
  <si>
    <t>(49) 3335-0531 / (49) 99925-7314</t>
  </si>
  <si>
    <t xml:space="preserve"> 20/10/2018</t>
  </si>
  <si>
    <t xml:space="preserve">PORTO SEGURO COMPANHIA DE SEGUROS GERAIS </t>
  </si>
  <si>
    <t>Serviços de Seguro para veículos Oficiais da Fundação CECIERJ</t>
  </si>
  <si>
    <t>61.198.164/0001-60</t>
  </si>
  <si>
    <t>E-26/004/608/2016</t>
  </si>
  <si>
    <t>14/2017</t>
  </si>
  <si>
    <t>Processo 1°TAD</t>
  </si>
  <si>
    <t>Processo 2° TAD</t>
  </si>
  <si>
    <t>Processo do 3° Tad</t>
  </si>
  <si>
    <t>Processo do 4° Tad</t>
  </si>
  <si>
    <t>Processo do 5° Tad</t>
  </si>
  <si>
    <t>Processo de devolução de caução</t>
  </si>
  <si>
    <t>E-26/004/0926/2015</t>
  </si>
  <si>
    <t>E-26/004/987/2017</t>
  </si>
  <si>
    <t>Processo 2° Apostilamento</t>
  </si>
  <si>
    <t>Processo 1° Apostilamento</t>
  </si>
  <si>
    <t>E-26/004/135/2014</t>
  </si>
  <si>
    <t>Processo 3° Apostilamento</t>
  </si>
  <si>
    <t>Processo 4° Apostilamento</t>
  </si>
  <si>
    <t>Processo 5° Apostilamento</t>
  </si>
  <si>
    <t>Processo 6° Apostilamento</t>
  </si>
  <si>
    <t>Processo 7° Apostilamento</t>
  </si>
  <si>
    <t>Seguro Garantia</t>
  </si>
  <si>
    <t>2293-5427</t>
  </si>
  <si>
    <t>comercial@bmcseg.com.br</t>
  </si>
  <si>
    <t>licitacao@ppturismo.com.br</t>
  </si>
  <si>
    <t>11-3188-2111</t>
  </si>
  <si>
    <t>contratos@grupoalbatroz.com.br/faturamento@arcolimp.com.br</t>
  </si>
  <si>
    <t>Ana Mariete/Marizete Cazetta</t>
  </si>
  <si>
    <t>E-26/004/864/2017</t>
  </si>
  <si>
    <t>E-26/004/865/2017</t>
  </si>
  <si>
    <t>E-26/004/224/2017</t>
  </si>
  <si>
    <t>E-26/004/2082/2016</t>
  </si>
  <si>
    <t>E-26/004/2518/2015</t>
  </si>
  <si>
    <t xml:space="preserve"> Inclusão de PT e FT </t>
  </si>
  <si>
    <t>212007074 e 212007602</t>
  </si>
  <si>
    <t>100 E 230</t>
  </si>
  <si>
    <t>E-26/004/205/2017</t>
  </si>
  <si>
    <t>E-26/004/651/2017</t>
  </si>
  <si>
    <t>E-26/004/907/2017</t>
  </si>
  <si>
    <t xml:space="preserve"> -</t>
  </si>
  <si>
    <t>E-26/004/1708/2015</t>
  </si>
  <si>
    <t>E-26/004/527/2014</t>
  </si>
  <si>
    <t>E-26/004/1257/2015</t>
  </si>
  <si>
    <t>E-26/004/895/2017</t>
  </si>
  <si>
    <t>TOTAL Último Reajuste</t>
  </si>
  <si>
    <t>E-26/004/1009/2017</t>
  </si>
  <si>
    <t>E-26/004/291/2017</t>
  </si>
  <si>
    <t>E-26/004/1059/2014</t>
  </si>
  <si>
    <t>E-26/004/1566/2013</t>
  </si>
  <si>
    <t>E-26/004/2638/2015</t>
  </si>
  <si>
    <t>E-26/004/1828/2016</t>
  </si>
  <si>
    <t>E-26/004/563/2017</t>
  </si>
  <si>
    <t>INCLUSÃO DE FONTE</t>
  </si>
  <si>
    <t>E-26/004/148/2017</t>
  </si>
  <si>
    <t>Serviços de Portaria (CEJA)</t>
  </si>
  <si>
    <t>Shine Rio Serviços EIRELI ME</t>
  </si>
  <si>
    <t xml:space="preserve"> 18.623.185/0001-56</t>
  </si>
  <si>
    <t>E-26/004/769/2017</t>
  </si>
  <si>
    <t xml:space="preserve">  01  / 2018</t>
  </si>
  <si>
    <t>Sidney Borges, Gustavo Branco e Jéssica Cavalcanti</t>
  </si>
  <si>
    <t>Eduardo Farias</t>
  </si>
  <si>
    <t>shinerio@shinerio.com shineriorj@gmail.com</t>
  </si>
  <si>
    <t>(21) 3540-0693 / (21) 96463-3899</t>
  </si>
  <si>
    <t>Marcelo Conceição, Allyson e André Neves</t>
  </si>
  <si>
    <t>Gráfica - Mariana</t>
  </si>
  <si>
    <t>E-26/004/30/2018</t>
  </si>
  <si>
    <t>E-26/004/0009/2018</t>
  </si>
  <si>
    <t>E-26/004/0007/2018</t>
  </si>
  <si>
    <t>E-26/004/0008/2018</t>
  </si>
  <si>
    <t>E-26/004/198/2018</t>
  </si>
  <si>
    <t>NÃO VAI RENOVAR</t>
  </si>
  <si>
    <t>onde se lê, leia-se</t>
  </si>
  <si>
    <t>E-26/004/1329/2017</t>
  </si>
  <si>
    <t>Gráfica e Editora JEP LTDA</t>
  </si>
  <si>
    <t>27.252147/0001-25</t>
  </si>
  <si>
    <t xml:space="preserve">   0 2 /2018</t>
  </si>
  <si>
    <t>Cronograma de desembolso</t>
  </si>
  <si>
    <t xml:space="preserve"> edivania.oliveira@graficajep.com.br, elias.colnago@graficajep.com.br,
graficajep@graficajep.com.br</t>
  </si>
  <si>
    <t>(27)3198-1900/(27)98125-9092 (Elias)</t>
  </si>
  <si>
    <t>Prestação de serviços de Comunicação Multimídia -SCM</t>
  </si>
  <si>
    <t>40.432.544/0001-47</t>
  </si>
  <si>
    <t>E-26/004/121/2018</t>
  </si>
  <si>
    <t>EMPRESA</t>
  </si>
  <si>
    <t>VALOR ATUAL</t>
  </si>
  <si>
    <t>CORRETO</t>
  </si>
  <si>
    <t>CINCO ESTRELAS TRANSPORTE</t>
  </si>
  <si>
    <t>CINCO ESTRELAS ARMAZENAGEM</t>
  </si>
  <si>
    <t>OFICER LASER</t>
  </si>
  <si>
    <t>ZIULEO TTUDO</t>
  </si>
  <si>
    <t>APRRH</t>
  </si>
  <si>
    <t>JAC</t>
  </si>
  <si>
    <t>CEUMAR</t>
  </si>
  <si>
    <t>E-26/004/0043/2018</t>
  </si>
  <si>
    <t>BMC VIGILANCIA</t>
  </si>
  <si>
    <t>E-26/004/873/2017</t>
  </si>
  <si>
    <t>FOCO MOTORISTAS</t>
  </si>
  <si>
    <t>BMC SECRETARIAS</t>
  </si>
  <si>
    <t>NÃO ENVIADO</t>
  </si>
  <si>
    <t>JEP</t>
  </si>
  <si>
    <t>NÃO ASSINADO REAJUSTE</t>
  </si>
  <si>
    <t>Prestação de Serviços de telefonia fixa</t>
  </si>
  <si>
    <t>E-26/004/251/2018</t>
  </si>
  <si>
    <t>CONTRATO</t>
  </si>
  <si>
    <t>NÃO ENTREGUE (ainda)</t>
  </si>
  <si>
    <t>Impressão de cadernos das provas dos vestibulares</t>
  </si>
  <si>
    <t>Fornecimento de energia elétrica na modalidade tarifária convencional binômia (Museu)</t>
  </si>
  <si>
    <t>Fornecimento de energia elétrica na modalidade tarifária convencional binômia (Belford Roxo)</t>
  </si>
  <si>
    <t>CONTROLE DE ENTREGAS 2018</t>
  </si>
  <si>
    <t>E-26/004/866/2017</t>
  </si>
  <si>
    <t>E-26/004/758/2016</t>
  </si>
  <si>
    <t>troca de conta</t>
  </si>
  <si>
    <t>E-26/004/1327/2017</t>
  </si>
  <si>
    <t>inclusão de fonte</t>
  </si>
  <si>
    <t>JAIRO ANTÔNIO ZANATTA - EPP</t>
  </si>
  <si>
    <t>0 7 / 2018</t>
  </si>
  <si>
    <t>BOHRER EQUIPAMENTO DE ÁUDIO EIRELI-ME</t>
  </si>
  <si>
    <t>0 8 /2018</t>
  </si>
  <si>
    <t>E-26/004/114/2018</t>
  </si>
  <si>
    <t>Prestação de serviço de impressão de Computer To Plate</t>
  </si>
  <si>
    <t>E-26/004/467/2018</t>
  </si>
  <si>
    <t>27.252.147/0001-25</t>
  </si>
  <si>
    <t>100 , 212170090</t>
  </si>
  <si>
    <t>100 , 212 e 230</t>
  </si>
  <si>
    <t>E-26/004/100246/2018</t>
  </si>
  <si>
    <t>E-26/004/100248/2018</t>
  </si>
  <si>
    <t>E-26/004/100250/2018</t>
  </si>
  <si>
    <t>E-26/004/100251/2018</t>
  </si>
  <si>
    <t>13.349.640/0001-53</t>
  </si>
  <si>
    <t>Clasificação de Despesas</t>
  </si>
  <si>
    <t>prestação de serviço especializado de secretariado nivel médio e nivel superior</t>
  </si>
  <si>
    <t>Prestação de Serviços de Impressão de material didático</t>
  </si>
  <si>
    <t>Prestação de Serviços de Impressão de Cartão resposta das questões de múltipla escolha e folha de redação dos vestibulares 2018-2 e 2019-1 do consórcio CEDERJ</t>
  </si>
  <si>
    <t>Aquisição de Bem Comum em equipamentos de informática</t>
  </si>
  <si>
    <t>Prestação de Serviços de Agência de Viagens, consistindo em: reserva, marcação, emissão e entrega de bilhetes de passagens aéreas no âmbito nacional e internacional; reserva em hotéis e reserva de aluguel de veículos no Brasil e exterior; reserva de afretamento de aeronaves no Brasil e exterior; emissão de seguro de assistência em viagem internacional; e demais serviços correlatos</t>
  </si>
  <si>
    <t>Aquisição de bens comuns em equipamentos e insumos de informática</t>
  </si>
  <si>
    <t>Locação de imovél (Petrópolis)</t>
  </si>
  <si>
    <t>Prestação de serviço de fornecimento licença de software (ANTI-VÍRUS)</t>
  </si>
  <si>
    <t>Prestação de serviço técnico especializado em tecnologia da informação (informática)</t>
  </si>
  <si>
    <t>em dia</t>
  </si>
  <si>
    <t>E-26/004/100324/2018</t>
  </si>
  <si>
    <t>33903907</t>
  </si>
  <si>
    <t>Tavares e Tavares Empreendimentos Comerciais LTDA</t>
  </si>
  <si>
    <t>Prestação de seguro contra fogo/incêndio, danos elétricos e explosão do imóvel situado à Rua Bertha Lutz, 84 - Rocinha - São Conrado - Rj</t>
  </si>
  <si>
    <t>12.622.028/0001-40</t>
  </si>
  <si>
    <t>100/230/212170090</t>
  </si>
  <si>
    <t>E-26/004/100469/2018</t>
  </si>
  <si>
    <t>E-26/004/312/2018</t>
  </si>
  <si>
    <t>Prestação de Serviços de Impressão de material didático (Graduação)</t>
  </si>
  <si>
    <t>Prestação de Serviços de Impressão de material didático (PVS)</t>
  </si>
  <si>
    <t>Ulisses, Fábio e Clara Gomes</t>
  </si>
  <si>
    <t>Leonor, Leila e Márcia Valéria</t>
  </si>
  <si>
    <t xml:space="preserve">FOCO ASN 2010 SERVICOS GERAIS EIRELI - ME </t>
  </si>
  <si>
    <t>City Connect Telecom LTDA-ME</t>
  </si>
  <si>
    <t>Prestação de serviços de tiragem de cópias e digitalização de processos</t>
  </si>
  <si>
    <t>11.452.317/0001-85</t>
  </si>
  <si>
    <t>E-26/004/172/2018</t>
  </si>
  <si>
    <t>E-26/004/1051/2017</t>
  </si>
  <si>
    <t>(24) 3337-7525/ (24) 98865-0365</t>
  </si>
  <si>
    <t>Alice Massensini</t>
  </si>
  <si>
    <t>comercial@cityconnect.com.br</t>
  </si>
  <si>
    <t>alteração de fonte</t>
  </si>
  <si>
    <t>Prestação de serviços contínuos de direito de exibição de obras audiovisuais e cinematograficas e videofonograficas em lugares públicos</t>
  </si>
  <si>
    <t>07722379/0001-92</t>
  </si>
  <si>
    <t>E-26/004/1702/2016</t>
  </si>
  <si>
    <t>Ceumar Express Prestadora de Serviços de Transporte e Materiais Hospitalares e Descartáveis LTDA-ME</t>
  </si>
  <si>
    <t>Prestação de serviços de transporte de provas de vestibulares 2019-1 e 2019-2</t>
  </si>
  <si>
    <t>E-26/004/100244/2018</t>
  </si>
  <si>
    <t>Integra Soluções de Logistica Integrada LTDA</t>
  </si>
  <si>
    <t>Prestação de serviços de carga, transporte e descarga de material didático do Consórcio CEDERJ, Rede CEJA e Pré-Vestibular Social para atender às necessidades da Fundação CECIERJ</t>
  </si>
  <si>
    <t>14.131.121/0001-69</t>
  </si>
  <si>
    <t>E-26/004/1058/2017</t>
  </si>
  <si>
    <t>Valéria Betania</t>
  </si>
  <si>
    <t>rbr-rui@oi.com.br   atendimento@integralogistica.com.br</t>
  </si>
  <si>
    <t>E-26/004/101010/2018</t>
  </si>
  <si>
    <t>E-26/004/101113/2018</t>
  </si>
  <si>
    <t>Prestação de serviços de transporte de professores, tutores e técnicos</t>
  </si>
  <si>
    <t>E-26/004/869/2017</t>
  </si>
  <si>
    <t>Prestação de serviços de locação de máquinas de reprografia com cópia, impressão e digitalização de documentos, com fornecimento de equipamentos, todos os suprimentos, cilindro, toner, revelador, grampos e papel, incluindo peças de reposição, solução de software para gerenciamento das impressões e manutenção preventiva e corretiva.</t>
  </si>
  <si>
    <t>ÁGUAS DOS IMPERADOR - Grupo Águas do Brasil</t>
  </si>
  <si>
    <t>Prestação de Fornecimento de água e saneamento de esgoto para o Pólo Petrópolis</t>
  </si>
  <si>
    <t>02.150.327/0001-75</t>
  </si>
  <si>
    <t>-</t>
  </si>
  <si>
    <t>18 GIGAS COMÉRCIO DE EQUIPAMENTOS - EIRELI - ME</t>
  </si>
  <si>
    <t>20.174.368/0001-83</t>
  </si>
  <si>
    <t>E-26/004/1057/2017</t>
  </si>
  <si>
    <t>AFINET SOLUÇÕES EM TECNOLOGIA DA INFORMAÇÃO LTDA-ME</t>
  </si>
  <si>
    <t>04.310.997/0001-37</t>
  </si>
  <si>
    <t>E-26/004/100451/2018</t>
  </si>
  <si>
    <t>12.894.679/0001-99</t>
  </si>
  <si>
    <t>E-26/004/141/2018</t>
  </si>
  <si>
    <t>ZURIEL DE IGUAÇU COMERCIO E REPRESENTAÇÃO LTDA-ME</t>
  </si>
  <si>
    <t>aquisição de bens comuns em equipamentos de informática (800 computadores para atualização do parque tecnológico da Fundação CECIERJ)</t>
  </si>
  <si>
    <t>24.593.578/0001-67</t>
  </si>
  <si>
    <t>E-26/004/669/2018</t>
  </si>
  <si>
    <t>(24) 2237-5100 / (24) 99964.6500</t>
  </si>
  <si>
    <t>E-26/004/26/2019</t>
  </si>
  <si>
    <t>Sheila Freire</t>
  </si>
  <si>
    <t>Edivania Colnago</t>
  </si>
  <si>
    <t>E-26/004/531/2018</t>
  </si>
  <si>
    <t>SEI-26/004/000564/2019</t>
  </si>
  <si>
    <t>E-26/004/170/2019</t>
  </si>
  <si>
    <t>E-26/004/101050/2018</t>
  </si>
  <si>
    <t>SEI-26/0004/000509/2019</t>
  </si>
  <si>
    <t>E-26/004/193/2019</t>
  </si>
  <si>
    <t>DEDETEC SERVIÇOS DE IMUNIZAÇÃO LTDA-ME</t>
  </si>
  <si>
    <t>GMS TRANSPORTES E TURISMO LTDA-EPP</t>
  </si>
  <si>
    <t>03.681.752/0001-53</t>
  </si>
  <si>
    <t>E-26/004/231/2019</t>
  </si>
  <si>
    <t>E-26/004/233/2019</t>
  </si>
  <si>
    <t>SEI-26/004/001633/2019</t>
  </si>
  <si>
    <t>E-26/004/236/2019</t>
  </si>
  <si>
    <t>E-26/004/232/2019</t>
  </si>
  <si>
    <t>E-26/004/237/2019</t>
  </si>
  <si>
    <t>E-26/004/100020/2018</t>
  </si>
  <si>
    <t>E-26/004/195/2018</t>
  </si>
  <si>
    <t>SEI-26/004/000919/2019</t>
  </si>
  <si>
    <t>NACIFF-S COMERCIO, DISTRIBUIDORA E SERVIÇOS LTDA-ME</t>
  </si>
  <si>
    <t>prestadora de serviços especializados de recepcionista, para atender às necessidades da Fundação CECIERJ</t>
  </si>
  <si>
    <t>40447088/0001-09</t>
  </si>
  <si>
    <t>11428597/0001-96</t>
  </si>
  <si>
    <t xml:space="preserve">(21) 3848-1572 </t>
  </si>
  <si>
    <t xml:space="preserve">naciffsrj@gmail.com </t>
  </si>
  <si>
    <t>Gabriel</t>
  </si>
  <si>
    <t>TRIVALE ADMINISTRAÇÃO LTDA</t>
  </si>
  <si>
    <t>00.604.122/0001-97</t>
  </si>
  <si>
    <t>INOVA SERVIÇOS EMPRESARIAIS EIRELI</t>
  </si>
  <si>
    <t>prestação de serviços de sinalização interna e externa - Pólos CEDERJ</t>
  </si>
  <si>
    <t>13.547.395/0001-41</t>
  </si>
  <si>
    <t>E-26/004/100502/2018</t>
  </si>
  <si>
    <t>Antonio Marcos Reis</t>
  </si>
  <si>
    <t>inovadesignrio@gmail.com</t>
  </si>
  <si>
    <t>(21) 3766-7611 / (21) 96480-0792 / 99737-5933</t>
  </si>
  <si>
    <t>92.559.830/0001-71</t>
  </si>
  <si>
    <t>SEI-26/004/000977/2019</t>
  </si>
  <si>
    <t>aquisição de materiais para Caravana da Ciência</t>
  </si>
  <si>
    <t xml:space="preserve">Ludicitec – Entretenimentos Lúdicos, Científicos e Tecnológicos LTDA </t>
  </si>
  <si>
    <t>29.383.209/0001-63</t>
  </si>
  <si>
    <t>SEI-26/004/0214/2019</t>
  </si>
  <si>
    <t>Em dia</t>
  </si>
  <si>
    <t>Aquisição de experimentos interativos científicos para o projeto caravana da ciência</t>
  </si>
  <si>
    <t>Prestação de serviços contínuos de acesso à internet banda larga para atender às necessidades do Museu Ciência e Vida</t>
  </si>
  <si>
    <t>02/2019</t>
  </si>
  <si>
    <t xml:space="preserve"> 05/2019</t>
  </si>
  <si>
    <t>Varia por período</t>
  </si>
  <si>
    <t>Prestação de serviços de vigilância desarmada</t>
  </si>
  <si>
    <t>09/2017</t>
  </si>
  <si>
    <t>04/2017</t>
  </si>
  <si>
    <t>18/2018</t>
  </si>
  <si>
    <t>03/2017</t>
  </si>
  <si>
    <t>15/2018</t>
  </si>
  <si>
    <t>05/2017</t>
  </si>
  <si>
    <t>06/2017</t>
  </si>
  <si>
    <t>04/2018</t>
  </si>
  <si>
    <t>29/2016</t>
  </si>
  <si>
    <t>E-26/004/1317/2017</t>
  </si>
  <si>
    <t>Marcelo Conceição, Jorge Allyson</t>
  </si>
  <si>
    <t>Ulisses Cunha, Fábio Rapello e Clara Gomes</t>
  </si>
  <si>
    <t>Ulisses Cunha, Fábio Rapello e Bianca Giacomelli</t>
  </si>
  <si>
    <t>Ulisses Cunha, Fábio Rapello e  Luis Bento</t>
  </si>
  <si>
    <t>Sidney Borges, Jéssica Cavalcanti e Marianna Bernstein</t>
  </si>
  <si>
    <t>Em dia (FEITO POR OUTRA LICITAÇÃO, NÃO É ATA)</t>
  </si>
  <si>
    <t>EM DIA (nova licitação sei 1302/2019) - Mª LUISA - SALDO ESTOUROU</t>
  </si>
  <si>
    <t>(21) 2333-1549</t>
  </si>
  <si>
    <t>SEI-26/004/002283/2019</t>
  </si>
  <si>
    <t>SEI-26/004/002291/2019</t>
  </si>
  <si>
    <t>SEI-26/004/001352/2019</t>
  </si>
  <si>
    <t>SEI-26/004/000119/2019</t>
  </si>
  <si>
    <t>SEI-26/004/000170/2019 (encerrado)</t>
  </si>
  <si>
    <t>SEI-26/004/000174/2019</t>
  </si>
  <si>
    <t>SEI-26/004/000175/2019</t>
  </si>
  <si>
    <t>SEI-26/004/000122/2019</t>
  </si>
  <si>
    <t>SEI-26/004/002284/2019</t>
  </si>
  <si>
    <t>SEI-26/004/000117/2019</t>
  </si>
  <si>
    <t>SEI-26/004/000707/2019</t>
  </si>
  <si>
    <t>SEI-26/004/000180/2019</t>
  </si>
  <si>
    <t>SEI-26/004/000167/2019</t>
  </si>
  <si>
    <t>SEI-26/004/000169/2019</t>
  </si>
  <si>
    <t>SEI-26/004/000121/2019</t>
  </si>
  <si>
    <t>05/2015</t>
  </si>
  <si>
    <t>07/2019</t>
  </si>
  <si>
    <t>07/2017</t>
  </si>
  <si>
    <t>08/2019</t>
  </si>
  <si>
    <t>14/2018</t>
  </si>
  <si>
    <t>12/2019</t>
  </si>
  <si>
    <t xml:space="preserve">  02/2017</t>
  </si>
  <si>
    <t>01/2019</t>
  </si>
  <si>
    <t>10/2018</t>
  </si>
  <si>
    <t>04/2019</t>
  </si>
  <si>
    <t>20/2018</t>
  </si>
  <si>
    <t>06/2019</t>
  </si>
  <si>
    <t>12/2018</t>
  </si>
  <si>
    <t>13/2018</t>
  </si>
  <si>
    <t>14/2019</t>
  </si>
  <si>
    <t>13/2019</t>
  </si>
  <si>
    <t>19/2018</t>
  </si>
  <si>
    <t>01/2015</t>
  </si>
  <si>
    <t>15/2019</t>
  </si>
  <si>
    <t>17/2018</t>
  </si>
  <si>
    <t>10/2019</t>
  </si>
  <si>
    <t>03/2018</t>
  </si>
  <si>
    <t>01/2018</t>
  </si>
  <si>
    <t>06/2018</t>
  </si>
  <si>
    <t>09/2019</t>
  </si>
  <si>
    <t>21/2016</t>
  </si>
  <si>
    <t xml:space="preserve">16/2015 </t>
  </si>
  <si>
    <t>03/2019</t>
  </si>
  <si>
    <t>E-26/004/11/2017</t>
  </si>
  <si>
    <t>(21) 2717-4032 - 2717-5534 / 2717-4032 (Gráfica)</t>
  </si>
  <si>
    <t>SEI-26/004/000690/2019</t>
  </si>
  <si>
    <t>Prestação de serviços de vigia (diurno e noturno) (EMERGENCIAL)</t>
  </si>
  <si>
    <t>18.233.156/0001-88</t>
  </si>
  <si>
    <t>SEI-26/004/2694/2019</t>
  </si>
  <si>
    <t>17 / 201 9</t>
  </si>
  <si>
    <t>Aquisição de insumo de informática</t>
  </si>
  <si>
    <t>E-26/004/292/2018</t>
  </si>
  <si>
    <t>18 / 2019</t>
  </si>
  <si>
    <t>MPLC BRASIL EMPR. BRASIL. LICENÇ. AUDIOVISUAIS LTDA (ALDA BRASIL)</t>
  </si>
  <si>
    <t xml:space="preserve">19/2019 </t>
  </si>
  <si>
    <t>SEI-26/004/003495/2019</t>
  </si>
  <si>
    <t>SEI-26/004/003493/2019</t>
  </si>
  <si>
    <t>Processo Básico</t>
  </si>
  <si>
    <t>22/2019</t>
  </si>
  <si>
    <t>17.298.685/0001-05</t>
  </si>
  <si>
    <t>E-26/004/297/2018</t>
  </si>
  <si>
    <t>comercial@gbcs.com.br</t>
  </si>
  <si>
    <t>76.659.820/0001-51</t>
  </si>
  <si>
    <t xml:space="preserve">Aguardando Garantia </t>
  </si>
  <si>
    <t>Prestação de serviço de restauração de fachada frontal e lateral do Museu Ciência e Vida em Duque de Caxias - RJ</t>
  </si>
  <si>
    <t>(21) 2674-3955 / (21) 3598-6700 / 96995-3233 (João)</t>
  </si>
  <si>
    <t>GDD EDITORA GRÁFICA LTDA - ME</t>
  </si>
  <si>
    <t>Prestação de serviços de impressão de Livros (CEJA)</t>
  </si>
  <si>
    <t>30.597.675/0001-20</t>
  </si>
  <si>
    <t>SEI-26/004/4116/2019</t>
  </si>
  <si>
    <t>26/2019</t>
  </si>
  <si>
    <t>Prestação de serviços</t>
  </si>
  <si>
    <t>Guilherme Silva / João</t>
  </si>
  <si>
    <t>gddeditora@yahoo.com</t>
  </si>
  <si>
    <t>(31)3198-1108</t>
  </si>
  <si>
    <t xml:space="preserve">Zilda de Oliveira / </t>
  </si>
  <si>
    <t>3D PROJETOS E ASSESSORIA EM INFORMÁTICA LTDA-EPP</t>
  </si>
  <si>
    <t>07.766.048/0001-54</t>
  </si>
  <si>
    <t>SEI-26/004/000360/2019</t>
  </si>
  <si>
    <t>24/2019</t>
  </si>
  <si>
    <t>Único</t>
  </si>
  <si>
    <t>Daniele</t>
  </si>
  <si>
    <t>(61)3425-1117</t>
  </si>
  <si>
    <t>TRACENET TREINAMENTO E COMÉRCIO EM INFORMÁTICA LTDA</t>
  </si>
  <si>
    <t>Aquisição de 20 Switch não gerenciável</t>
  </si>
  <si>
    <t>Aquisição de 15 Switch L2 gerenciável</t>
  </si>
  <si>
    <t>10.242,293/0001-77</t>
  </si>
  <si>
    <t>23/2019</t>
  </si>
  <si>
    <t>25/2019</t>
  </si>
  <si>
    <t>TRESDPROJETOS@HOTMAIL.COM</t>
  </si>
  <si>
    <t>33/2019</t>
  </si>
  <si>
    <t>SEI-26/004/003720/2019</t>
  </si>
  <si>
    <t>CELEBRITY
COMÉRCIO E SERVIÇOS DE MÁQUINAS INDUSTRIAIS LTDA</t>
  </si>
  <si>
    <t>31/2019</t>
  </si>
  <si>
    <t>CROWN SERVIÇOS DE ELEVADORES LTDA</t>
  </si>
  <si>
    <t xml:space="preserve"> 29/2019 </t>
  </si>
  <si>
    <t>28/2019</t>
  </si>
  <si>
    <t>RIO DE JANEIRO SERVIÇOS E COMÉRCIO LTDA</t>
  </si>
  <si>
    <t>Prestação de serviços contínuos de vigia</t>
  </si>
  <si>
    <t>SEI-26/004/003742/2019</t>
  </si>
  <si>
    <t>35/2019</t>
  </si>
  <si>
    <t>Prestação de serviços de realização de processo seletivo
para ingresso de alunos e mediadores pedagógicos.</t>
  </si>
  <si>
    <t>34/2019</t>
  </si>
  <si>
    <t>R$ 75,00 (setenta e cinco reais) referente a taxa
de inscrição</t>
  </si>
  <si>
    <t>Prestação de serviços de apoio operacional, de forma contínua.</t>
  </si>
  <si>
    <t>32/2019</t>
  </si>
  <si>
    <t>SEI-26/004/003762/2019</t>
  </si>
  <si>
    <t>Prestação de serviço de consultoria com vistas ao desenvolvimento de prática de Gestão do Conhecimento denominada "Storytelling".</t>
  </si>
  <si>
    <t>prestação de serviços de natureza contínua de Gestão Operacional com Manutenção Predial e Limpeza, nas Unidades da Fundação, com fornecimento de materiais, insumos, equipamentos, uniformes e EPIs</t>
  </si>
  <si>
    <t>SEI-26/004/003757/2019</t>
  </si>
  <si>
    <t>07.046.566/0001-01</t>
  </si>
  <si>
    <t>05.815.266/0001-06</t>
  </si>
  <si>
    <t>SEI-26/004/002204/2019</t>
  </si>
  <si>
    <t>E-26/004/100790/2018</t>
  </si>
  <si>
    <t>04.171.974/0001-99</t>
  </si>
  <si>
    <t>33.285.255/0001-05</t>
  </si>
  <si>
    <t>24.465.407/0001-52</t>
  </si>
  <si>
    <t>SEI-26/004/004987/2019</t>
  </si>
  <si>
    <t>14.311.121/0001-69</t>
  </si>
  <si>
    <t>não</t>
  </si>
  <si>
    <t>não tem</t>
  </si>
  <si>
    <t>01/2020</t>
  </si>
  <si>
    <t>caução</t>
  </si>
  <si>
    <t>Renata Souza, Thiago Alves e Guilherme Oliveira</t>
  </si>
  <si>
    <t xml:space="preserve">13.595.554/0001-20 </t>
  </si>
  <si>
    <t>02/2020</t>
  </si>
  <si>
    <t>MARCELO PEREIRA DA CONCEIÇÃO, ID.: 50325116, 
MARCUS VINICIUS SOARES ANJOS, ID.: 43800971
BRUNO DE JESUS BARREIRA PEREIRA, ID. 43361170</t>
  </si>
  <si>
    <t>(21) 3184-6371 ; 3184-6391</t>
  </si>
  <si>
    <t>calmeida@atriorioservice.com.br</t>
  </si>
  <si>
    <t>Carlos Almeida</t>
  </si>
  <si>
    <t>Francesco Pollola</t>
  </si>
  <si>
    <t xml:space="preserve">francesco.pollola@tracenetsolutions.com
COMERCIAL@TRACENETSOLUTIONS.COM
</t>
  </si>
  <si>
    <t>(21) 2223-1412
11 2306-2122
11 94660-5961</t>
  </si>
  <si>
    <t>Ulisses Schnaider Cunha ID.: 50319639, 
KHELMA VIGORITO CONSTANCIO ID. 35283157
Fábio Rapello Alencar ID. 42617197</t>
  </si>
  <si>
    <t>Marilvia Dansa de Alencar ID. 6412734, 
Cristiane Bittencourt ID. 40078833
Sueli Barbosa Thomaz ID. 5766834,</t>
  </si>
  <si>
    <t>Rogério Rangel/Alexander Carvalho</t>
  </si>
  <si>
    <t>rogerio@selecon.org.br
alexander@selecon.org.br</t>
  </si>
  <si>
    <t>(21) 2532-9638
(21) 99945-2461
21-2220-1139
21-99934-2578</t>
  </si>
  <si>
    <t>Indeterminado</t>
  </si>
  <si>
    <t>Leandro Araújo, Lyvia</t>
  </si>
  <si>
    <t>lyvia.rabello@riofacilities.com.br
licitacao@riofacilities.com.br</t>
  </si>
  <si>
    <t>(21) 99834-1005
(21) 3197-0770</t>
  </si>
  <si>
    <t>Guilherme Nicolau Borges de Oliveira ID.: 5103279-1
Paulo Roberto Ribeiro ID: 616623-7
Silvano da Silva Perim ID: 4382656-3</t>
  </si>
  <si>
    <t>VER SE RENOVA</t>
  </si>
  <si>
    <t>SEI-260004/001080/2020</t>
  </si>
  <si>
    <t>SEI-260004/001074/2020</t>
  </si>
  <si>
    <t>ADESÃO A ATA. NOVO CONTRATO SE NECESSÁRIO IMPRIMIR MAIS.</t>
  </si>
  <si>
    <t>08/2017</t>
  </si>
  <si>
    <t>ATRIO RIO SERVICE TECNOLOGIA (ENCERRADO)</t>
  </si>
  <si>
    <t>Gráfica e Editora JEP LTDA (ENCERRADO)</t>
  </si>
  <si>
    <t>INSTITUTO NACIONAL DE SELEÇÕES E CONCURSOS - SELECON (ENCERRADO)</t>
  </si>
  <si>
    <t>IMPRENSA OFICIAL DO ESTADO DO RIO DE JANEIRO (ENCERRADO)</t>
  </si>
  <si>
    <t>GB+ CONSULTORIA E SERVIÇOS EIRELI / AMO SERVIÇOS GERAIS LTDA</t>
  </si>
  <si>
    <t>Contratado</t>
  </si>
  <si>
    <t>Número Último Aditivo</t>
  </si>
  <si>
    <t>Número Processo Renovação</t>
  </si>
  <si>
    <t>Data abertura da última renovação</t>
  </si>
  <si>
    <t>Status do processo de renovação</t>
  </si>
  <si>
    <t>Número Último Reajuste</t>
  </si>
  <si>
    <r>
      <t>Descrição Modalidade</t>
    </r>
    <r>
      <rPr>
        <sz val="11"/>
        <color indexed="8"/>
        <rFont val="Calibri"/>
        <family val="2"/>
      </rPr>
      <t>      </t>
    </r>
  </si>
  <si>
    <t>Garantia</t>
  </si>
  <si>
    <r>
      <t>      </t>
    </r>
    <r>
      <rPr>
        <b/>
        <sz val="11"/>
        <color indexed="8"/>
        <rFont val="Calibri"/>
        <family val="2"/>
      </rPr>
      <t>Valor Garantia</t>
    </r>
  </si>
  <si>
    <t>Regime de Execução</t>
  </si>
  <si>
    <t>Publicação</t>
  </si>
  <si>
    <t>Fim Vigência - 1º Registro</t>
  </si>
  <si>
    <r>
      <t>      </t>
    </r>
    <r>
      <rPr>
        <b/>
        <sz val="11"/>
        <color indexed="8"/>
        <rFont val="Calibri"/>
        <family val="2"/>
      </rPr>
      <t>Valor Original</t>
    </r>
  </si>
  <si>
    <r>
      <t>       </t>
    </r>
    <r>
      <rPr>
        <b/>
        <sz val="11"/>
        <color indexed="8"/>
        <rFont val="Calibri"/>
        <family val="2"/>
      </rPr>
      <t>Total Aditivo</t>
    </r>
  </si>
  <si>
    <r>
      <t>      </t>
    </r>
    <r>
      <rPr>
        <b/>
        <sz val="11"/>
        <color indexed="8"/>
        <rFont val="Calibri"/>
        <family val="2"/>
      </rPr>
      <t>Total Contrato</t>
    </r>
  </si>
  <si>
    <t xml:space="preserve">AFEQUE SERVICOS DE VIGILANCIA LTDA </t>
  </si>
  <si>
    <t>Prestação de serviço de Vigilância desarmada.</t>
  </si>
  <si>
    <t>02.841.990/0001-16</t>
  </si>
  <si>
    <t xml:space="preserve">E-26/61411/2012 </t>
  </si>
  <si>
    <t xml:space="preserve">048/2012 </t>
  </si>
  <si>
    <t>2</t>
  </si>
  <si>
    <t>4</t>
  </si>
  <si>
    <t>Centro - Leonor Ornelas</t>
  </si>
  <si>
    <t>Marcos de Souza</t>
  </si>
  <si>
    <t>marcosdesouza@afequevigilancia.com.br</t>
  </si>
  <si>
    <t>(21) 3774-1582</t>
  </si>
  <si>
    <t>Gráfica - Fábio Rapello</t>
  </si>
  <si>
    <t>Rocinha - Cristiane Monteiro</t>
  </si>
  <si>
    <t>Nova Iguaçu - Márcia Valéria Bonadiman</t>
  </si>
  <si>
    <t>EMPRESA BRAS.DE ENGENHARIA E COM.S/A EBEC</t>
  </si>
  <si>
    <t>Prestação de serviço de locação de veículos tipo van - sem motorista.</t>
  </si>
  <si>
    <t xml:space="preserve">E-26/61580/2009 </t>
  </si>
  <si>
    <t>3</t>
  </si>
  <si>
    <t xml:space="preserve">048/2009 </t>
  </si>
  <si>
    <t>Aluguéis</t>
  </si>
  <si>
    <t>ELEVADORES IDEAL LTDA.</t>
  </si>
  <si>
    <t>Prestação de serviço de manutenção preventiva e corretiva de elevadores, com reposição de peças, para atender as necessidades da Fundação Cecierj.</t>
  </si>
  <si>
    <t>34.059.055/0001-99</t>
  </si>
  <si>
    <t xml:space="preserve">E-26/64981/2011 </t>
  </si>
  <si>
    <t>1</t>
  </si>
  <si>
    <t xml:space="preserve">008/2012 </t>
  </si>
  <si>
    <t xml:space="preserve">GP7 LOGISTICA LTDA. </t>
  </si>
  <si>
    <t>Prestação de serviço de locação de veículos, com motorista, para transporte de professores, tutores e técnicos para os Pólos da Fundação Cecierj.</t>
  </si>
  <si>
    <t>13.150.147/0001-00</t>
  </si>
  <si>
    <t xml:space="preserve">E-26/62576/2011 </t>
  </si>
  <si>
    <t xml:space="preserve">106/2011 </t>
  </si>
  <si>
    <t>ITS VIAGENS E TURISMO LTDA-EPP</t>
  </si>
  <si>
    <t>Prestação de serviços de agência de viagens, consistindo de: reserva, emissão e entrega de bilhetes de passagens aéreas no âmbito nacional e internacional.</t>
  </si>
  <si>
    <t>03.667.498/0001-39</t>
  </si>
  <si>
    <t xml:space="preserve">E/26/60554/2012 </t>
  </si>
  <si>
    <t xml:space="preserve">011/2012 </t>
  </si>
  <si>
    <t>UNIRIO MANUTENCAO E SERVICOS LTDA</t>
  </si>
  <si>
    <t>Prestação de serviço de pessoa jurídica especializada para contratação de mão de obra terceirizada para apoio administrativo, técnico e operacional do Museu Ciência e Vida e Fundação Cecierj.</t>
  </si>
  <si>
    <t>36.529.998/0001-63</t>
  </si>
  <si>
    <t xml:space="preserve">E-26/62179/2011 </t>
  </si>
  <si>
    <t xml:space="preserve">001/2012 </t>
  </si>
  <si>
    <t xml:space="preserve">E-26/004/130/2013 </t>
  </si>
  <si>
    <t xml:space="preserve">09/2013 </t>
  </si>
  <si>
    <t>SCMM SERVICOS DE LIMPEZA E CONSERVACAO LTDA</t>
  </si>
  <si>
    <t>Prestação de serviços de limpeza e manutenção predial, com fornecimento de material, para atender as necessidades da Fundação Cecierj.</t>
  </si>
  <si>
    <t>00.987.137/0001-81</t>
  </si>
  <si>
    <t xml:space="preserve">E-26/63501/2011 </t>
  </si>
  <si>
    <t xml:space="preserve">006/2012 </t>
  </si>
  <si>
    <t>VP SERVICOS TERCEIRIZADOS LTDA</t>
  </si>
  <si>
    <t>Prestação de serviço de portaria da sede da Fundação, na Gráfica e no Pólo de Nova Iguaçu.</t>
  </si>
  <si>
    <t>04.607.444/0001-40</t>
  </si>
  <si>
    <t xml:space="preserve">E-26/60788/2009 </t>
  </si>
  <si>
    <t xml:space="preserve">036/2009 </t>
  </si>
  <si>
    <t>SISTERPEL</t>
  </si>
  <si>
    <t>Aquisição de Servidores (microcomputadores)</t>
  </si>
  <si>
    <t>01.429.437/0001-08</t>
  </si>
  <si>
    <t>E-26/60688/2010</t>
  </si>
  <si>
    <t>22/2010</t>
  </si>
  <si>
    <t>Entrega Imediata</t>
  </si>
  <si>
    <t>não tem no D.O</t>
  </si>
  <si>
    <t>Não vai renovar</t>
  </si>
  <si>
    <t xml:space="preserve">LOOK LIFE LOCACAO DE VEICULOS E TURISMO LTDA </t>
  </si>
  <si>
    <t>Prestação de serviço de locação de veículos - com motorista.</t>
  </si>
  <si>
    <t>08.311.662/0001-94</t>
  </si>
  <si>
    <t xml:space="preserve">E-26/61208/2011 </t>
  </si>
  <si>
    <t xml:space="preserve">018/2011 </t>
  </si>
  <si>
    <t>1.523.972.09</t>
  </si>
  <si>
    <t>Mangueira - Paulo Ribeiro</t>
  </si>
  <si>
    <t>Rogério</t>
  </si>
  <si>
    <t>looklife@ig.com.br</t>
  </si>
  <si>
    <t>(21) 3026-8596</t>
  </si>
  <si>
    <t>Prestação de serviço de locação de veículos tipo kombi - sem motorista.</t>
  </si>
  <si>
    <t xml:space="preserve">E-26/60402/2012 </t>
  </si>
  <si>
    <t xml:space="preserve">009/2012 </t>
  </si>
  <si>
    <t>Mércia</t>
  </si>
  <si>
    <t>(21) 2502-0971</t>
  </si>
  <si>
    <t>Prestação de serviço referente ao fornecimento, através de agência de viagens a reserva, emissão, entrega de passagens aéreas nacionais e internacionais.</t>
  </si>
  <si>
    <t>E-26/004/63/2013</t>
  </si>
  <si>
    <t xml:space="preserve">12/2013 </t>
  </si>
  <si>
    <t>R$600,00</t>
  </si>
  <si>
    <t>Maria de Nazareth Gama e Silva
Dione (Gabinete Presidência)</t>
  </si>
  <si>
    <t>Giuliano Chediac Lena</t>
  </si>
  <si>
    <t>cobranca2.fin@itsviagens.com.br</t>
  </si>
  <si>
    <t>(21) 2517-4168 (21) 2517-4181 (21) 2517-4109 (21) 2517-4155</t>
  </si>
  <si>
    <t>JAC TRANSPORTES E SERVICOS LTDA</t>
  </si>
  <si>
    <t>Prestação de serviços de transporte de cargas (bens e livros) da sede da Fundação Cecierj para os Pólos.</t>
  </si>
  <si>
    <t>29.223.336/0001-03</t>
  </si>
  <si>
    <t xml:space="preserve">E-26/61730/2008 </t>
  </si>
  <si>
    <t xml:space="preserve">013/2009 </t>
  </si>
  <si>
    <t>Fábio Rapello</t>
  </si>
  <si>
    <t>Kátia/Amauri</t>
  </si>
  <si>
    <t>jactrans@veloxmail.com.br</t>
  </si>
  <si>
    <t>(21) 2290-4442</t>
  </si>
  <si>
    <t>SIERDOVSKI</t>
  </si>
  <si>
    <t>Contrato de compra de equipamento de informática.</t>
  </si>
  <si>
    <t>03.874.953/0001-77</t>
  </si>
  <si>
    <t>E-26/62327/2010</t>
  </si>
  <si>
    <t>12/2011</t>
  </si>
  <si>
    <t>Davi Bezerra de Oliveira</t>
  </si>
  <si>
    <t>GENERAL SERVICE SOLUCOES EM SERVICOS LTDA</t>
  </si>
  <si>
    <t>Prestação de serviço de pessoa jurídica especializada para contratação de mão de obra terceirizada para apoio administrativo aos pólos.</t>
  </si>
  <si>
    <t>11.111.389/0001-69</t>
  </si>
  <si>
    <t xml:space="preserve">E-26/60471/2010 </t>
  </si>
  <si>
    <t xml:space="preserve">015/2010 </t>
  </si>
  <si>
    <t>de acordo c/ planej. De desembolso</t>
  </si>
  <si>
    <t>Regina - RH 
Leila - RH</t>
  </si>
  <si>
    <t>leonardo.campos@gs-rj.com</t>
  </si>
  <si>
    <t>(21) 2127-6450</t>
  </si>
  <si>
    <t>MACTECNOLOGY</t>
  </si>
  <si>
    <t>Contrato de compra de equipamentos de informática.</t>
  </si>
  <si>
    <t>10.345.104/0001-91</t>
  </si>
  <si>
    <t>E-26/62686/2011</t>
  </si>
  <si>
    <t>89/2011</t>
  </si>
  <si>
    <t xml:space="preserve">DBS AIR REFRIGERACAO LTDA </t>
  </si>
  <si>
    <t>Prestação de serviço de manutenção preventiva e corretiva de ar condicionado com fornecimento e substituição de peças.</t>
  </si>
  <si>
    <t>13.352.707/0001-09</t>
  </si>
  <si>
    <t xml:space="preserve">E-26/62226/2012 </t>
  </si>
  <si>
    <t>E-26/004/00116/2014</t>
  </si>
  <si>
    <t>DEPARTAMENTO DE MATERIAL EM 14/02/2014</t>
  </si>
  <si>
    <t xml:space="preserve">16/2013 </t>
  </si>
  <si>
    <t>Mangueira - Paulo Ribeiro
Centro - Leonor Ornelas
Rocinha - Cristiane Monteiro</t>
  </si>
  <si>
    <t>Rafael / Clara</t>
  </si>
  <si>
    <t>contato@dbsair.com.br</t>
  </si>
  <si>
    <t>(21) 2113-0655</t>
  </si>
  <si>
    <r>
      <t xml:space="preserve">EMPRESA BRAS.DE ENGENHARIA E COM.S/A EBEC - </t>
    </r>
    <r>
      <rPr>
        <b/>
        <sz val="10"/>
        <color indexed="10"/>
        <rFont val="Arial"/>
        <family val="2"/>
      </rPr>
      <t>NÃO VAI RENOVAR - ESTÁ LICITANDO</t>
    </r>
  </si>
  <si>
    <t>Prestação de serviço de locação de 04 (quatro) veículos - tipo van.</t>
  </si>
  <si>
    <t>E-26/004/253/2013</t>
  </si>
  <si>
    <t>não vai renovar</t>
  </si>
  <si>
    <t>20/2013</t>
  </si>
  <si>
    <t>ebecrio@ebec-sa.com.br</t>
  </si>
  <si>
    <t>Não irá renovar.Está em licitação</t>
  </si>
  <si>
    <t>AMBIENTAL SERVICE LIMPEZA E CONSERVAÇÃO</t>
  </si>
  <si>
    <t>Prestação de serviço contínuos de limpeza e Higienização para as unidades do CEJA.</t>
  </si>
  <si>
    <t>17.400.898/0001-98</t>
  </si>
  <si>
    <t>E-26/004/2794/2013</t>
  </si>
  <si>
    <t>007/2014</t>
  </si>
  <si>
    <t>00</t>
  </si>
  <si>
    <t>Diretores do CEJA</t>
  </si>
  <si>
    <t>André Santana</t>
  </si>
  <si>
    <t>andresantana40@oi.com.br</t>
  </si>
  <si>
    <t>(21) 3774-6517</t>
  </si>
  <si>
    <t>CONTRATO ENCERRADO</t>
  </si>
  <si>
    <t>APOTEOSE (ENTEL)</t>
  </si>
  <si>
    <t>Prestação de serviço de armazenagem e controle de materiais (livros e apostilas) e outros bens de interesse desta fundação.</t>
  </si>
  <si>
    <t>66.455.536/0001-00</t>
  </si>
  <si>
    <t>E-26/004/1494/2013</t>
  </si>
  <si>
    <t>11/2014</t>
  </si>
  <si>
    <t>Fábio Rapello Alencar/ M. Luiza/ Renata</t>
  </si>
  <si>
    <t>Flávia Fontes</t>
  </si>
  <si>
    <t>emtel@emtel.com.br</t>
  </si>
  <si>
    <t>(31) 3486-9292</t>
  </si>
  <si>
    <t xml:space="preserve">E-26/004/13/2013 </t>
  </si>
  <si>
    <t>26/2014</t>
  </si>
  <si>
    <t>E-26/004/0005/2014</t>
  </si>
  <si>
    <t>E-26/004/0231/2015 - alt. Quantitativa.</t>
  </si>
  <si>
    <t>Sr. Carlinhos</t>
  </si>
  <si>
    <t>Denise</t>
  </si>
  <si>
    <t>(21) 2717-4032</t>
  </si>
  <si>
    <t>ENCERRADO CONTRATUAL</t>
  </si>
  <si>
    <r>
      <t xml:space="preserve">IVIMAIA ELEVADORES - </t>
    </r>
    <r>
      <rPr>
        <b/>
        <sz val="10"/>
        <color indexed="10"/>
        <rFont val="Arial"/>
        <family val="2"/>
      </rPr>
      <t>NÃO VAI RENOVAR</t>
    </r>
  </si>
  <si>
    <t>Prestação de serviços de manutenção preventiva e corretiva com fornecimento e substituição de peças, componentes e acessórios de elevadores</t>
  </si>
  <si>
    <t>05.531.794/0001-89</t>
  </si>
  <si>
    <t>E-26/004/249/2013</t>
  </si>
  <si>
    <t>17/2014</t>
  </si>
  <si>
    <t>Pró rata</t>
  </si>
  <si>
    <t>Denilson Eposito (museo)</t>
  </si>
  <si>
    <t>Goretti Azevedo</t>
  </si>
  <si>
    <t>goretti@elevadoresjusto.com</t>
  </si>
  <si>
    <t>(21) 3277- 6863</t>
  </si>
  <si>
    <t>EDIOURO GRÁFICA E EDITORA LTDA</t>
  </si>
  <si>
    <t>Prestação de Serviço de impressão de cadernos de provas dos vestibulares. (2013-2 / 2014-1)</t>
  </si>
  <si>
    <t>E-26/004/0068/2014</t>
  </si>
  <si>
    <t>05/2013</t>
  </si>
  <si>
    <t>e-26/004/2746/2013</t>
  </si>
  <si>
    <t>Masako Oya Masuda</t>
  </si>
  <si>
    <t>Tatiana Jacobina</t>
  </si>
  <si>
    <t>tatianajacobina@ediouro.com.br</t>
  </si>
  <si>
    <t>(21)3882-8360</t>
  </si>
  <si>
    <t>PROL CENTRAL DE SERVIÇOS LTDA</t>
  </si>
  <si>
    <t>Prestação de serviço de manutenção preventiva e corretiva com fornecimento e substituição de peças, componentes e acessórios de ar condicionado das instalações do Museu Ciência e Vida.</t>
  </si>
  <si>
    <t>72.109.291/0001-61</t>
  </si>
  <si>
    <t xml:space="preserve">E-26/61962/2012 </t>
  </si>
  <si>
    <t xml:space="preserve">55/2012 </t>
  </si>
  <si>
    <t>E-26/004/1398/2013 - E-26/004/1527/2014</t>
  </si>
  <si>
    <t>E-26/004/1029/2015 (não vai renovar)</t>
  </si>
  <si>
    <t>ALTERACAO RAZAO SOCIAL</t>
  </si>
  <si>
    <t>396,03/MÊS</t>
  </si>
  <si>
    <t>Divulgação Científica - Monica Dahmouche</t>
  </si>
  <si>
    <t>Denilson (7820-5064) Liliane  / RANIER - (21)97146-2120</t>
  </si>
  <si>
    <t>comercial.contratos@grupoprol.com.br</t>
  </si>
  <si>
    <t>(21)3232-9648 / 3232-9600 /9696/ 8501 (97146-2194) roseli</t>
  </si>
  <si>
    <t xml:space="preserve">OPENSAT SISTEMA DE RASTREAMENTO 24 HORAS LTDA </t>
  </si>
  <si>
    <t>Prestação de serviço de monitoramento e rastreamento de frota - serviço de GPS, para atender a Divisão de Transporte.</t>
  </si>
  <si>
    <t>E-26/004/1525/2014</t>
  </si>
  <si>
    <t>E-26/004/1149/2015 (NÃO VAI RENOVAR)</t>
  </si>
  <si>
    <t>ALTERAÇÃO DE CONTA CORRENTE</t>
  </si>
  <si>
    <t>INCLUSÃO DE PT</t>
  </si>
  <si>
    <t xml:space="preserve">293,33/MÊSMaio 2014 </t>
  </si>
  <si>
    <t>J. Porto</t>
  </si>
  <si>
    <t>j.porto@opensat.com.br</t>
  </si>
  <si>
    <t>(21) 2413-3949</t>
  </si>
  <si>
    <t>PRODERJ-CENTRO DE TECNOL.DE INF.COMUN. EST.RJ (COLLOCATION)</t>
  </si>
  <si>
    <t>Prestação de serviços para a hospedagem de 02 (dois) equipamentos - collocation.</t>
  </si>
  <si>
    <t>30.121.578/0001-67</t>
  </si>
  <si>
    <t xml:space="preserve">E-26/62221/2010 </t>
  </si>
  <si>
    <t xml:space="preserve">030/2010 </t>
  </si>
  <si>
    <t>E-26/004/1526/2014</t>
  </si>
  <si>
    <t>Centro - Alyson</t>
  </si>
  <si>
    <t>Márcia</t>
  </si>
  <si>
    <t>mgama@proderj.rj.gov.br</t>
  </si>
  <si>
    <t>(21) 2333-0322</t>
  </si>
  <si>
    <t>Processo aberto em 01/08/2014</t>
  </si>
  <si>
    <t>TELEMAR NORTE LESTE S/A - Infovia.</t>
  </si>
  <si>
    <t>Prestação de serviço de Infovia - RJ. - Rede de Comunicação de dados do Governo do RJ.</t>
  </si>
  <si>
    <t xml:space="preserve">E-26/61300/2010 </t>
  </si>
  <si>
    <t xml:space="preserve">021A/2010 </t>
  </si>
  <si>
    <t>E-26/004/0548/2014</t>
  </si>
  <si>
    <t>Liliana San Martin / Viviane Barbeitas</t>
  </si>
  <si>
    <t>liliana.sanmartin@oi.net.br / viviane.cordeiro@oi.net.br</t>
  </si>
  <si>
    <t>(21) 3131-8624 / 98869-6055 (Viviane) - Liliana 98801-0272</t>
  </si>
  <si>
    <t>casa civil</t>
  </si>
  <si>
    <t>Prestação de serviço de locação de postos de impressão.</t>
  </si>
  <si>
    <t xml:space="preserve">E-26/60828/2010 </t>
  </si>
  <si>
    <t xml:space="preserve">005A/2010 </t>
  </si>
  <si>
    <t>E-26/004/0378/2014</t>
  </si>
  <si>
    <t>13 e 00</t>
  </si>
  <si>
    <t>Maria Luísa
Gráfica - Fábio Rapello</t>
  </si>
  <si>
    <t>Rayane</t>
  </si>
  <si>
    <t>contrato@zltec.com.br</t>
  </si>
  <si>
    <t>PLANEJAR TERCEIRIZAÇÃOE SERVIÇOS EIRELI</t>
  </si>
  <si>
    <t>Prestação de serviço de limpeza, higienização e cooperagem, com fornecimento de mão de obra, material de consumo, utensílios e equipamentos (CEJA)</t>
  </si>
  <si>
    <t>09.169.438/0001-72</t>
  </si>
  <si>
    <t>E26/004/2344/2015</t>
  </si>
  <si>
    <t>002/2016</t>
  </si>
  <si>
    <t>Seguro-garantia</t>
  </si>
  <si>
    <t>Diretores do CEJA ( Portaria 282) - contato: Sidney Borges (Coord. CEJA)</t>
  </si>
  <si>
    <t>(31) 2566-7942</t>
  </si>
  <si>
    <t>EMERGENCIAL LIMPEZA CEJA</t>
  </si>
  <si>
    <t>BARTHOLO FOTOLITO LTDA</t>
  </si>
  <si>
    <t>Prestação de serviço de impressão de fotolito, para atender as necessidades da Fundação Cecierj.</t>
  </si>
  <si>
    <t>E-26/62977/2012</t>
  </si>
  <si>
    <t>E-26/004/0526/2014</t>
  </si>
  <si>
    <t>E-26/004/0599/2015</t>
  </si>
  <si>
    <t>bartholofotolito@gmail.com</t>
  </si>
  <si>
    <t>(21)2224-3565</t>
  </si>
  <si>
    <t>CARDEAL GESTÃO EMPRESARIAL E SERVIÇOS LTDA</t>
  </si>
  <si>
    <t>Prestação de Serviço de apoio operacional ( secretariado)</t>
  </si>
  <si>
    <t>05.703.030/0001-88</t>
  </si>
  <si>
    <t>28/2013</t>
  </si>
  <si>
    <t>E-26/004/0549/2014</t>
  </si>
  <si>
    <t>E-26/004/1287/2015</t>
  </si>
  <si>
    <t>00, 05 e 13</t>
  </si>
  <si>
    <t xml:space="preserve"> Leila Ramirez Soares</t>
  </si>
  <si>
    <t>Olavo</t>
  </si>
  <si>
    <t>comercial@cardealservicos.com.br</t>
  </si>
  <si>
    <t>(21) 2452-7192</t>
  </si>
  <si>
    <t>BEST VIGILANCIA E SEGURANCA LTDA</t>
  </si>
  <si>
    <t>Prestação de serviços de vigilância desarmada para atender as necessidades da Fundação Cecierj.</t>
  </si>
  <si>
    <t>E-26/004/1533/2013</t>
  </si>
  <si>
    <t>21/2013</t>
  </si>
  <si>
    <t>E-26/004/0606/2015</t>
  </si>
  <si>
    <t>E-26/004/1288/2015</t>
  </si>
  <si>
    <t>onde se lê, leia-se: troca de data</t>
  </si>
  <si>
    <t>onde se lê, leia-se: acerto de centavos</t>
  </si>
  <si>
    <t>retificar o porcentual de reajuste - valor do total correto</t>
  </si>
  <si>
    <t>Leila Ramirez</t>
  </si>
  <si>
    <t>Fábio Ribas  / Alan</t>
  </si>
  <si>
    <t>fabio@grupobest.com.br - alan@grupobest.com.br</t>
  </si>
  <si>
    <t>(21) 2451-7572 / 7894-3317</t>
  </si>
  <si>
    <t xml:space="preserve">CCS &amp; MONTEIROS COMÉRCIO DE MATERIAIS DE SEGURANÇA, SERVIÇOS DE PORTARIA E LIMPEZA EM GERAL LTDA. - EPP </t>
  </si>
  <si>
    <t>Prestação de serviço contínuos de portaria para a rede CEJA desta Fundação.</t>
  </si>
  <si>
    <t>10.566.102/0001-22</t>
  </si>
  <si>
    <t>E-26/004/2793/2013</t>
  </si>
  <si>
    <t>006/2014</t>
  </si>
  <si>
    <t>Kelson Lima / Cesar Luiz Monteiro</t>
  </si>
  <si>
    <t>ccsplanejamento@hotmail.com</t>
  </si>
  <si>
    <t>(11)7753-7003</t>
  </si>
  <si>
    <t>CONTRATO ENCERRADO (FALTA DOC DO ÚLTIMO PAG)</t>
  </si>
  <si>
    <t>ELBO ELEVADORES LTDA - EPP</t>
  </si>
  <si>
    <t>Prestação de serviços de manutenção preventiva e corretiva com fornecimento e substituição de peças, componentes e acessórios de elevadores.</t>
  </si>
  <si>
    <t>33.127.721/0001-16</t>
  </si>
  <si>
    <t>16/2014</t>
  </si>
  <si>
    <t>E-26/004/0044/2015</t>
  </si>
  <si>
    <t>Paulo Roberto Ribeiro – Magueira</t>
  </si>
  <si>
    <t>Geraldo</t>
  </si>
  <si>
    <t>geraldo@elevadoreselbo.com.br</t>
  </si>
  <si>
    <t>(21) 2263-0735</t>
  </si>
  <si>
    <t>COMPANHIA LOCAÇÃO DAS AMÉRICAS</t>
  </si>
  <si>
    <t>Prestação de Serviços de locação de veículos</t>
  </si>
  <si>
    <t>10.215.988/0001-60</t>
  </si>
  <si>
    <t>E-01/004/0009/2014 / E-26/004/0007/2014 (cecierj)</t>
  </si>
  <si>
    <t>8/2014</t>
  </si>
  <si>
    <t>1.885,82/ MÊS</t>
  </si>
  <si>
    <t>Clóvis Mota</t>
  </si>
  <si>
    <t>clovismota@locamerica.com.br</t>
  </si>
  <si>
    <t>(21) 3299-8487 / (21) 98345-9715</t>
  </si>
  <si>
    <t>MOSCA-GRUPO NACIONAL DE SERVICOS LTDA</t>
  </si>
  <si>
    <t>Prestação de serviço de limpeza, higienização e cooperagem, com fornecimento de mão de obra, material de consumo, utensílios e equipamentos.</t>
  </si>
  <si>
    <t>61.308.607/0001-28</t>
  </si>
  <si>
    <t xml:space="preserve">E-26/62785/2012 </t>
  </si>
  <si>
    <t xml:space="preserve">03/2013 </t>
  </si>
  <si>
    <t>E-26/004/2745/2013</t>
  </si>
  <si>
    <t>E-26/004/2527/2014</t>
  </si>
  <si>
    <t>Onde se lê, leia-se: data</t>
  </si>
  <si>
    <t>Dora</t>
  </si>
  <si>
    <t>doramopp@hotmail.com</t>
  </si>
  <si>
    <t>(21) 2568-6048</t>
  </si>
  <si>
    <t>RESCISÃO CONTRATUAL</t>
  </si>
  <si>
    <t xml:space="preserve">OURO VERDE </t>
  </si>
  <si>
    <t>Prestação de Serviço de locação de veículos.</t>
  </si>
  <si>
    <t>75.609.123/0001-23</t>
  </si>
  <si>
    <t>E-01/004/0009/2014 / E-26/004/0009/2014 (cecierj)</t>
  </si>
  <si>
    <t>09/2014</t>
  </si>
  <si>
    <t>INCLUSÃO DE FT</t>
  </si>
  <si>
    <t>Andrea</t>
  </si>
  <si>
    <t>andrea.vernize@ouroverde.net.br</t>
  </si>
  <si>
    <t>(41) 3239-7198 - (41) 9965-2006</t>
  </si>
  <si>
    <t>PARANÁ SOLUÇÕES LOGÍSTICAS E TRANSPORTES LTDA .</t>
  </si>
  <si>
    <t>Prestação de serviços de transporte e distribuição de material didático.</t>
  </si>
  <si>
    <t>03.020.839/0001-80</t>
  </si>
  <si>
    <t>E-26/004/2021/2013</t>
  </si>
  <si>
    <t>23/2013</t>
  </si>
  <si>
    <t>E-26/1503/2014</t>
  </si>
  <si>
    <t>E-26/004/0764/2015</t>
  </si>
  <si>
    <t>05,00,013005721</t>
  </si>
  <si>
    <t>Troca de agência e conta</t>
  </si>
  <si>
    <t>Inclusão de PT e FT</t>
  </si>
  <si>
    <t xml:space="preserve">Gráfica - Fábio Rapello
Renata - Departamento de Fluxo </t>
  </si>
  <si>
    <t>Bernardo Marques</t>
  </si>
  <si>
    <t>gerencia@paranatransportes.com.br</t>
  </si>
  <si>
    <t>(41) 3027-8200 / 9974-7762</t>
  </si>
  <si>
    <t>PRESSIGRAF COMERCIO E SERVICOS GRAF. LTDA</t>
  </si>
  <si>
    <t>Prestação de serviço de manutenção preventiva e corretiva, com reposição de peças, em máquinas copiadoras/duplicadores, instaladas na Fundação Santa Cabrini.</t>
  </si>
  <si>
    <t>01.812.762/0001-55</t>
  </si>
  <si>
    <t xml:space="preserve">E-26/60580/2012 </t>
  </si>
  <si>
    <t xml:space="preserve">051/2012 </t>
  </si>
  <si>
    <t>E-26/004/1528/2014</t>
  </si>
  <si>
    <t>E-26/004/</t>
  </si>
  <si>
    <t>Fiança Bancária</t>
  </si>
  <si>
    <t>6895,83- 4.137,5</t>
  </si>
  <si>
    <t>Inclusão de Ft</t>
  </si>
  <si>
    <t>Fábio Rapello Alencar</t>
  </si>
  <si>
    <t>Fabiana</t>
  </si>
  <si>
    <t>pressigraf@gmail.com</t>
  </si>
  <si>
    <t>(21) 2589-0878  (21) 7884-2518</t>
  </si>
  <si>
    <t>Processo aberto em 01/08/2014. Foi aberta nova reno. Sem assi do 1 TA</t>
  </si>
  <si>
    <t>Serviço de preparo e distribuição de refeições em abiente escolar.</t>
  </si>
  <si>
    <t>E-26/004/2898/2013</t>
  </si>
  <si>
    <t>12/2014</t>
  </si>
  <si>
    <t>E-26/004/2526/2014</t>
  </si>
  <si>
    <t>Troca de endereço do CEJA</t>
  </si>
  <si>
    <t>Inclusão do PT</t>
  </si>
  <si>
    <t>Raquel</t>
  </si>
  <si>
    <t>gerenciacomercial@planrj.com.br</t>
  </si>
  <si>
    <t>TIM CELULAR</t>
  </si>
  <si>
    <t>Prestação de serviço de telefonia móvel SMP</t>
  </si>
  <si>
    <t>04.206.050/0001-80</t>
  </si>
  <si>
    <t>E-26/60213/2011</t>
  </si>
  <si>
    <t>25/2010</t>
  </si>
  <si>
    <t>processo CASA CIVIL</t>
  </si>
  <si>
    <t>CONTRATOS EM 07/11/2015 + 6 MESES</t>
  </si>
  <si>
    <t>Deno - Mangueira</t>
  </si>
  <si>
    <t>Risoane Lemos</t>
  </si>
  <si>
    <t>risoane.lemos@proderj.rj.gov.br</t>
  </si>
  <si>
    <t>2333-1541</t>
  </si>
  <si>
    <t>EMERGENCIAL POR 6 MESES</t>
  </si>
  <si>
    <t>Prestação de serviço de portaria</t>
  </si>
  <si>
    <t>E-26/004/1264/2014</t>
  </si>
  <si>
    <t>E-26/004/1781/2015</t>
  </si>
  <si>
    <t>Regina - RH
Leila - RH</t>
  </si>
  <si>
    <t>Ronaldo Ferreira</t>
  </si>
  <si>
    <t>rferreira@vpservicos.com.br</t>
  </si>
  <si>
    <t>(21) 2217-1915 (21) 2220-2713 (21) 9288-2356</t>
  </si>
  <si>
    <t>LM TRANSPORTES SERVIÇOS E COMÉRCIO LTDA</t>
  </si>
  <si>
    <t xml:space="preserve">Prestação de serviços de locação do veículo </t>
  </si>
  <si>
    <t>14.672.885/0001-80</t>
  </si>
  <si>
    <t>E-01/004/0009/2014</t>
  </si>
  <si>
    <t>23/2014</t>
  </si>
  <si>
    <t>???</t>
  </si>
  <si>
    <t>??</t>
  </si>
  <si>
    <t>Paulo Roberto Ribeiro</t>
  </si>
  <si>
    <t>Adler Klimke</t>
  </si>
  <si>
    <t xml:space="preserve">adler.klimke@lmfrotas.com.br </t>
  </si>
  <si>
    <t>(11) 4122-8410</t>
  </si>
  <si>
    <t>PORTO SEGURO COMPANHIA DE SEGUROS GERAIS</t>
  </si>
  <si>
    <t>Prestação de serviço de contratação de seguro total de veículos</t>
  </si>
  <si>
    <t>061.198.164/0001-60</t>
  </si>
  <si>
    <t>E-26/004/0364/2014</t>
  </si>
  <si>
    <t>27/2014</t>
  </si>
  <si>
    <t>Karen Avila</t>
  </si>
  <si>
    <t xml:space="preserve">Karen.Avila@porto-seguro.com.br </t>
  </si>
  <si>
    <t>EDSON CARDOSO ROCHA INFORMÁTICA - ME</t>
  </si>
  <si>
    <t>Prestação de serviço de fornecimento de licença de software</t>
  </si>
  <si>
    <t>08834272/0001-27</t>
  </si>
  <si>
    <t>E-26/004/2744/2013</t>
  </si>
  <si>
    <t>34/2014</t>
  </si>
  <si>
    <t>e-26/004/1150/2015</t>
  </si>
  <si>
    <t>Marcus Anjos</t>
  </si>
  <si>
    <t>Edson Cardoso</t>
  </si>
  <si>
    <t xml:space="preserve">sunny@sunny-info.com.br </t>
  </si>
  <si>
    <t>(11) 3807-1200</t>
  </si>
  <si>
    <t>CLARIM TECNOLOGIA E SERVIÇOS LTDA - EPP</t>
  </si>
  <si>
    <t>Prestação de serviços de suporte técnico em informática</t>
  </si>
  <si>
    <t>09.583.098/0001-21</t>
  </si>
  <si>
    <t>E-26/004/1876/2013</t>
  </si>
  <si>
    <t>44/2014</t>
  </si>
  <si>
    <t>00 e 13</t>
  </si>
  <si>
    <t>Sergio Oliveira</t>
  </si>
  <si>
    <t>soliveira@clarimtecnologia.com.br</t>
  </si>
  <si>
    <t>(21) 2672-5100</t>
  </si>
  <si>
    <t>COOPERATIVA DE TRANSPORTE RODOVIÁRIO ALTERNATIVO DE PESSOAL E SERVIÇOS LTDA</t>
  </si>
  <si>
    <t xml:space="preserve">prestação de serviço de transporte das provas do vestibular 2015-1 </t>
  </si>
  <si>
    <t>03.403.455/0001-46</t>
  </si>
  <si>
    <t>E-26/004/2749/2013</t>
  </si>
  <si>
    <t>29/2014</t>
  </si>
  <si>
    <t>VIP SULCONSTRUÇÕES E SERVIÇOS LTDA</t>
  </si>
  <si>
    <t>Prestação de serviços contínuos de limpeza e higienização com fornecimento de mão de obra</t>
  </si>
  <si>
    <t>13.682.207/0001-35</t>
  </si>
  <si>
    <t>E-26/004/2540/2014</t>
  </si>
  <si>
    <t>02/2015</t>
  </si>
  <si>
    <t>05.08.2016</t>
  </si>
  <si>
    <t>04.05.15</t>
  </si>
  <si>
    <t>Sydney</t>
  </si>
  <si>
    <t>Orlando</t>
  </si>
  <si>
    <t>orlando@grupolgv.com.br</t>
  </si>
  <si>
    <t>41.3205-9475</t>
  </si>
  <si>
    <t>KLARO SERVIÇOS GERAIS LTDA-EPP</t>
  </si>
  <si>
    <t>Prestação de Serviços contínuos de portaria</t>
  </si>
  <si>
    <t>13.037.014/0001-21</t>
  </si>
  <si>
    <t>E-26/004/2539/2014</t>
  </si>
  <si>
    <t>06/2015</t>
  </si>
  <si>
    <t>03.10.2016</t>
  </si>
  <si>
    <t>02.07.2015</t>
  </si>
  <si>
    <t>06.07.2015</t>
  </si>
  <si>
    <t>05.07.2016</t>
  </si>
  <si>
    <t>Alarcon Ramos Lins</t>
  </si>
  <si>
    <t>klarosgerais@gmail.com</t>
  </si>
  <si>
    <t>(21) 2771-1975</t>
  </si>
  <si>
    <t>ENCERROU O CONTRATO - TROCOU O NOME</t>
  </si>
  <si>
    <t>LILI EVENTOS</t>
  </si>
  <si>
    <t>Prestação de Serviço de fornecimento de alimentação IX FECTI</t>
  </si>
  <si>
    <t>19.944.659/0001-24</t>
  </si>
  <si>
    <t>E-26/004/0087/2015</t>
  </si>
  <si>
    <t>11/2015</t>
  </si>
  <si>
    <t>01.03.2016</t>
  </si>
  <si>
    <t>Serviço</t>
  </si>
  <si>
    <t>29.09.2015</t>
  </si>
  <si>
    <t>01.11.2015</t>
  </si>
  <si>
    <t>30.11.2015</t>
  </si>
  <si>
    <t>Vera Cascon/ Sonia Simões Camanho</t>
  </si>
  <si>
    <t>Shayene/ Adriana</t>
  </si>
  <si>
    <t>atmarcosbarreto@gmail.com / lilieventoseireliadm@gmail.com</t>
  </si>
  <si>
    <t>(21)3124-0560</t>
  </si>
  <si>
    <t>PLENART  MONTAGENS E ESTRUTURAS DE EVENTOS LTDA EPP</t>
  </si>
  <si>
    <t>Prestação de Serviços de locação de galpão duas aguas e estandes com cobertura</t>
  </si>
  <si>
    <t>05.153.757/0001-39</t>
  </si>
  <si>
    <t>E-26/004/86/2015</t>
  </si>
  <si>
    <t>12/2015</t>
  </si>
  <si>
    <t>?</t>
  </si>
  <si>
    <t>Edilaine</t>
  </si>
  <si>
    <t>edilaine.plenart@gmail.com</t>
  </si>
  <si>
    <t>(21)98373-0009</t>
  </si>
  <si>
    <t>WSX SOLUÇÕES EM RASTREAMENTO EIRELLI</t>
  </si>
  <si>
    <t>Prestação de serviços de instalação de sistema de posicionamento global (GPS)</t>
  </si>
  <si>
    <t>18.365.777/0001-15</t>
  </si>
  <si>
    <t>E-26/004/1149/2015</t>
  </si>
  <si>
    <t>23/2015</t>
  </si>
  <si>
    <t>Seguro-Caução</t>
  </si>
  <si>
    <t>Paulo Roberto / Div. Transportes</t>
  </si>
  <si>
    <t>Claudio Campos</t>
  </si>
  <si>
    <t>(21) 2128-0900</t>
  </si>
  <si>
    <t>CALESMON ENGENHARIA LTDA</t>
  </si>
  <si>
    <t>Prestação de serviços de recuperação de telhado e pintura</t>
  </si>
  <si>
    <t>29973823/0001-85</t>
  </si>
  <si>
    <t>E-26/004/0405/2016</t>
  </si>
  <si>
    <t>013/2016</t>
  </si>
  <si>
    <t>David, Marcelo e Maria Luiza</t>
  </si>
  <si>
    <t>Nicolas Barrionuevo</t>
  </si>
  <si>
    <t>(21) 2583-0550/ 98720-5339</t>
  </si>
  <si>
    <t>EDACOM TECNOLOGIA EM SISTEMAS DE INFORMÁTICA LTDA</t>
  </si>
  <si>
    <t xml:space="preserve">Contratação de aquisição de materiais didático e recursos tecnólogicos (kit lego) com consultoria, formação e assessoria para atender o Museu Ciência e Vida </t>
  </si>
  <si>
    <t>01054258/0001-33</t>
  </si>
  <si>
    <t>E-26/004/0354/2014</t>
  </si>
  <si>
    <t>006/2016</t>
  </si>
  <si>
    <t>Denilson, Simone</t>
  </si>
  <si>
    <t>Serviço de limpeza (EMERGENCIAL).</t>
  </si>
  <si>
    <t>E-26/004/2344/2015</t>
  </si>
  <si>
    <t>02 /2016</t>
  </si>
  <si>
    <t>BLUE SOLUÇÕES CORPORATIVAS EIRELLI - EPP</t>
  </si>
  <si>
    <t>prestação de serviço de demolição de edificações e remoção de tanques de combustíveis</t>
  </si>
  <si>
    <t>18.546.232/0001-05</t>
  </si>
  <si>
    <t>E-26/004/1622/2015</t>
  </si>
  <si>
    <t xml:space="preserve"> 03  /2016</t>
  </si>
  <si>
    <t>solucoesblue@gmail.com</t>
  </si>
  <si>
    <t>NÃO ASSINOU O CONTRATO</t>
  </si>
  <si>
    <t>QUALYTECK RJ TECNOLOGIA EM INFORMÁTICA LTDA - EPP</t>
  </si>
  <si>
    <t>Aquisição de equipamentos e insumos de informática</t>
  </si>
  <si>
    <t>12.488.669/00001-53</t>
  </si>
  <si>
    <t>20  /2016</t>
  </si>
  <si>
    <t>Paulo Rogério</t>
  </si>
  <si>
    <t>(21) 3872-4477</t>
  </si>
  <si>
    <t>NÃO EXECUTADO</t>
  </si>
  <si>
    <t>WALKAM CLIMATIZAÇÃO LTDA</t>
  </si>
  <si>
    <t>Conserto ar condicionado Fundação CECIERJ</t>
  </si>
  <si>
    <t>03.117.803/00019</t>
  </si>
  <si>
    <t>E-26/004/0983/2015</t>
  </si>
  <si>
    <t>10/2015</t>
  </si>
  <si>
    <t>13.06.2016</t>
  </si>
  <si>
    <t>11.09.2015</t>
  </si>
  <si>
    <t>22.09.2015</t>
  </si>
  <si>
    <t>31.12.2015</t>
  </si>
  <si>
    <t>Leonor, David, Luiz</t>
  </si>
  <si>
    <t>Marta/Fernando</t>
  </si>
  <si>
    <t>compras@wkwalkam.com.br</t>
  </si>
  <si>
    <t>2621-1005</t>
  </si>
  <si>
    <t>T&amp;T CONSTRUÇÕES E INSTALAÇÕES ELÉTRICAS LTDA EPP</t>
  </si>
  <si>
    <t>prestação de serviços de recuperação de instalações e restaurações dos pontos elétricos</t>
  </si>
  <si>
    <t>07.126.079/00001-40</t>
  </si>
  <si>
    <t>E-26/004/0331/2016</t>
  </si>
  <si>
    <t xml:space="preserve"> 12  /2016</t>
  </si>
  <si>
    <t>David, Marcelo e Paulo Ribeiro</t>
  </si>
  <si>
    <t>Simone Gomes</t>
  </si>
  <si>
    <t>(21) 3462-5480</t>
  </si>
  <si>
    <t>CEDAE</t>
  </si>
  <si>
    <t>Serviço de fornecimento de água e esgoto</t>
  </si>
  <si>
    <t>E-26/61.571/2012</t>
  </si>
  <si>
    <t>SEM CONTRAT</t>
  </si>
  <si>
    <t>E-26/004/0009/2014</t>
  </si>
  <si>
    <t>Sem garantia</t>
  </si>
  <si>
    <t>Leila Ramirez, Mônica e Fábio, Denilson</t>
  </si>
  <si>
    <t>EGS ELEVADORES LTDA-EPP</t>
  </si>
  <si>
    <t>Serviços de manutenção preventiva e corretiva com fornecimento e substituição de peças, componentes e acessórios de elevadores. (NOVA IGUAÇÚ)</t>
  </si>
  <si>
    <t>05.379.701/0001-05</t>
  </si>
  <si>
    <t>15/2014</t>
  </si>
  <si>
    <t>E-26/004/0056/2015</t>
  </si>
  <si>
    <t>E-26/004/2125/2016</t>
  </si>
  <si>
    <t>Maria Luiza Porto (Mangueira)</t>
  </si>
  <si>
    <t>Vanessa Gregório</t>
  </si>
  <si>
    <t>comercial@egselevadores.com.br</t>
  </si>
  <si>
    <t>(27) 3322-0592 / (27)3222-4892 / (27) 99279-1709</t>
  </si>
  <si>
    <t>EM PRORROGAÇÃO</t>
  </si>
  <si>
    <t>GENERAL SERVICE SERVIÇOS ESPCIALIZADOS LTDA- ME</t>
  </si>
  <si>
    <t>Prestação de serviços de condutores de veículos automotores.</t>
  </si>
  <si>
    <t>E-26/004/2743/2013</t>
  </si>
  <si>
    <t>10/2014</t>
  </si>
  <si>
    <t>E26/004/2349/2014</t>
  </si>
  <si>
    <t>E-26/004/2510/2015</t>
  </si>
  <si>
    <t xml:space="preserve">Leonardo Campos </t>
  </si>
  <si>
    <t>(21) 3248-7611 / 99108-3888</t>
  </si>
  <si>
    <t>NÃO VAI RENOVAR - LICITAÇÃO</t>
  </si>
  <si>
    <t>P&amp;P TURISMO</t>
  </si>
  <si>
    <t>Prestação de Srerviços de Agência de Viagens</t>
  </si>
  <si>
    <t>E-26/004/0103/2014</t>
  </si>
  <si>
    <t>18/2014</t>
  </si>
  <si>
    <t>E-26/004/0043/2015</t>
  </si>
  <si>
    <t>00 e 10</t>
  </si>
  <si>
    <t>Tássia Cristina - gabinete</t>
  </si>
  <si>
    <t>alessandro/ renata</t>
  </si>
  <si>
    <t>renata.teo@ppturismo.com.br / alexandre@ppturismo.com.br</t>
  </si>
  <si>
    <t>(49)2049-0244</t>
  </si>
  <si>
    <t xml:space="preserve">RIO BRAZIL TRANSPORTES E REPRESENTAÇÕES LTDA-ME . </t>
  </si>
  <si>
    <t>03.797.837/0001-00</t>
  </si>
  <si>
    <t>24/2013</t>
  </si>
  <si>
    <t>E-26/1504/2014</t>
  </si>
  <si>
    <t>E-26/004/0762/2015</t>
  </si>
  <si>
    <t>00 / 05 / 13005721</t>
  </si>
  <si>
    <t>cronograma</t>
  </si>
  <si>
    <t>Onde se lê, leia-se: troca de porcentagem</t>
  </si>
  <si>
    <t>Inclusão do FT</t>
  </si>
  <si>
    <t>Gráfica - Fábio Rapello
Renata - Departamento de Fluxo</t>
  </si>
  <si>
    <t>Reinaldo Freitas</t>
  </si>
  <si>
    <t>riobrazil@ig.com.br</t>
  </si>
  <si>
    <t>(21) 2652-5401</t>
  </si>
  <si>
    <t>OI MÒVEL</t>
  </si>
  <si>
    <t>Prestação de serviços de internet móvel, utilizando a tecnologia 3G.</t>
  </si>
  <si>
    <t>04.164.616/0001-59</t>
  </si>
  <si>
    <t xml:space="preserve">E-26/61584/2010 </t>
  </si>
  <si>
    <t xml:space="preserve">29/2010 </t>
  </si>
  <si>
    <t>E-26/004/0551/2014</t>
  </si>
  <si>
    <t>E-26/004/1276/2015</t>
  </si>
  <si>
    <t>Inclusão de PT, FT e ND</t>
  </si>
  <si>
    <t>Onde se lê, leia-se</t>
  </si>
  <si>
    <t>Liliana San Martin / Viviane Barbeitas - PRODERJ 2333-0197/0287 CELSO</t>
  </si>
  <si>
    <t>Renovação aberta</t>
  </si>
  <si>
    <t>COAN INDÚSTRIA GRÁFICA LTDA</t>
  </si>
  <si>
    <t>Prestação de Serviço impressão de material didatico pré vestibular social 2015.2</t>
  </si>
  <si>
    <t>86.444.791/0001-64</t>
  </si>
  <si>
    <t>E-26/004/1836/2014</t>
  </si>
  <si>
    <t>08/2015</t>
  </si>
  <si>
    <t>23.07.2015</t>
  </si>
  <si>
    <t>24.07.2015</t>
  </si>
  <si>
    <t>23.10.2015</t>
  </si>
  <si>
    <t>de acordo com a tiragem produzida</t>
  </si>
  <si>
    <t>Arthur Souza</t>
  </si>
  <si>
    <t>arthur.souza@coan.com.br</t>
  </si>
  <si>
    <t>(48)3631-9026</t>
  </si>
  <si>
    <t>COMATIC COMERCIO E SERVIÇOS LTDA</t>
  </si>
  <si>
    <t>59231555/000197</t>
  </si>
  <si>
    <t>e-26/004/2132/2015</t>
  </si>
  <si>
    <t>009/2016</t>
  </si>
  <si>
    <t>seguro-fiança</t>
  </si>
  <si>
    <t>Leonor, Denilson e Silvano</t>
  </si>
  <si>
    <t>Michele Yuasa</t>
  </si>
  <si>
    <t>(11) 5105-7100</t>
  </si>
  <si>
    <t>UP SERVICE CONSULTORIA E GESTÃO EM NEGOCIOS LTDA</t>
  </si>
  <si>
    <t>Prestação de Serviços de Portaria</t>
  </si>
  <si>
    <t>19700759/0001-05</t>
  </si>
  <si>
    <t>E-26/004/0037/2016</t>
  </si>
  <si>
    <t>007/2016</t>
  </si>
  <si>
    <t>Denilson, Leonor e Silvano</t>
  </si>
  <si>
    <t>Thiago Santos</t>
  </si>
  <si>
    <t>(21) 3247-7040 / 98293-6113</t>
  </si>
  <si>
    <t>COOPSEGE COOPERATIVA DE TRABALHO</t>
  </si>
  <si>
    <t>Prestação de Serviços de Portaria (ceja)</t>
  </si>
  <si>
    <t>10.593.371/0001-88</t>
  </si>
  <si>
    <t>E-26/004/0742/2016</t>
  </si>
  <si>
    <t>14/2016</t>
  </si>
  <si>
    <t>Gustavo Branco, Jéssica Cavalcanti e Leila Ramirez</t>
  </si>
  <si>
    <t>Adil Motta e Wilson Figueiredo</t>
  </si>
  <si>
    <t>(21) 2501-0253</t>
  </si>
  <si>
    <t>CORE SERVICE EVENTOS EIRELI - EPP</t>
  </si>
  <si>
    <t>fornecimento de alimentação para a X FECTI</t>
  </si>
  <si>
    <t>10.540.976/0001-00</t>
  </si>
  <si>
    <t>E-26/004/0452/2016</t>
  </si>
  <si>
    <t xml:space="preserve"> 25/ 2016</t>
  </si>
  <si>
    <t>Impressão de Livros para atender às necessidades do Dept°de Mat. Impresso</t>
  </si>
  <si>
    <t>E-26/004/2370/2015</t>
  </si>
  <si>
    <t>20/2015</t>
  </si>
  <si>
    <t>de acordo com a produção</t>
  </si>
  <si>
    <t>Tatiana Goltara</t>
  </si>
  <si>
    <t>tatianagoncalves@edigraficabr.com</t>
  </si>
  <si>
    <t>(21) 3882-8339</t>
  </si>
  <si>
    <t>CORBA EDITORA ARTES GRÁFICAS LTDA</t>
  </si>
  <si>
    <t>Prestação de serviço de plastificação de capas de livros</t>
  </si>
  <si>
    <t>31.659.618/0001-91</t>
  </si>
  <si>
    <t>E-26/004/1477/2014</t>
  </si>
  <si>
    <t>03/2015</t>
  </si>
  <si>
    <t>Fernando</t>
  </si>
  <si>
    <t>corbagrafica@uol.com.br / contato@corbagrafica.com.br</t>
  </si>
  <si>
    <t>(21) 25738912</t>
  </si>
  <si>
    <t>Prestação de serviço de telefonia móvel SMP (EMERGENCIAL)</t>
  </si>
  <si>
    <t>e-26/004/0960/2016</t>
  </si>
  <si>
    <t>15/2016</t>
  </si>
  <si>
    <t>060/12/2016</t>
  </si>
  <si>
    <t>Deno Paiva, Leila Ramirez, Leonor Poulis</t>
  </si>
  <si>
    <t>Risoane</t>
  </si>
  <si>
    <t>EMERGENCIAL (2º)</t>
  </si>
  <si>
    <t>E-26/004/0002/2016</t>
  </si>
  <si>
    <t>01 /2016</t>
  </si>
  <si>
    <t>Deno, Leila, Leonor</t>
  </si>
  <si>
    <t>(21) 2333-1541</t>
  </si>
  <si>
    <t xml:space="preserve">3D PROJETOS E ASSESSORIA EM INFORMÁTICA LTDA-EPP, </t>
  </si>
  <si>
    <t>Aquisição de equipamentos de informática, para atender às necessidades da Fundação</t>
  </si>
  <si>
    <t>E-26/004/2803/2013</t>
  </si>
  <si>
    <t>31/2014</t>
  </si>
  <si>
    <t>Aquisição -24 meses</t>
  </si>
  <si>
    <t>Ana Paula</t>
  </si>
  <si>
    <t xml:space="preserve">licitacao@3dprojetosdf.com.br </t>
  </si>
  <si>
    <t>(61) 3425-1117</t>
  </si>
  <si>
    <t>MULTISUPRIMENTOS SUPRIMENTOS E EQUIPAMENTOS PARA ESCRITÓRIO E INFORMÁTICA LTDA-ME</t>
  </si>
  <si>
    <t>Aquisição de equipamentos de informática</t>
  </si>
  <si>
    <t>39.119.656/0001-63</t>
  </si>
  <si>
    <t>32/2014</t>
  </si>
  <si>
    <t>Marcio Afonso</t>
  </si>
  <si>
    <t xml:space="preserve">multisuprimentos@multisuprimentos.com.br </t>
  </si>
  <si>
    <t>(21)2277-8850</t>
  </si>
  <si>
    <t>PENALIDADE DE ADVERTENCIA</t>
  </si>
  <si>
    <t>VIXNU COMÉRCIO LTDA-EPP</t>
  </si>
  <si>
    <t>037.337.157-80</t>
  </si>
  <si>
    <t>26/004/2803/2013</t>
  </si>
  <si>
    <t>33/2014</t>
  </si>
  <si>
    <t>pendente</t>
  </si>
  <si>
    <t>Marco Antonio</t>
  </si>
  <si>
    <t xml:space="preserve">vixnu.rlk@terra.com.br </t>
  </si>
  <si>
    <t>Não entregou garantia</t>
  </si>
  <si>
    <t>Aquisição de mobiliários ( mesas)</t>
  </si>
  <si>
    <t>E-26/004/2207/2014</t>
  </si>
  <si>
    <t>43/2014</t>
  </si>
  <si>
    <t>Davi César</t>
  </si>
  <si>
    <t>Prestação de serviço de transporte de provas dos vestibulares 2015-2/2016-1</t>
  </si>
  <si>
    <t>E-26/004/0230/2015</t>
  </si>
  <si>
    <t>04/2015</t>
  </si>
  <si>
    <t>12.06.2015</t>
  </si>
  <si>
    <t>16.06.2015</t>
  </si>
  <si>
    <t>15.06.2015</t>
  </si>
  <si>
    <t>WORKING PLUS COMERCIO E SERVICOS LTDA. EPP</t>
  </si>
  <si>
    <t>Prestação de serviço de manutenção preventiva e corretiva de impressoras/copiadoras, com fornecimento de peças e suprimentos.</t>
  </si>
  <si>
    <t>02.865.909/0001-38</t>
  </si>
  <si>
    <t xml:space="preserve">E-26/61244/2012 </t>
  </si>
  <si>
    <t xml:space="preserve">045/2012 </t>
  </si>
  <si>
    <t>E-26/004/1395/2013</t>
  </si>
  <si>
    <t>E-26/004/1263/2014</t>
  </si>
  <si>
    <t>E-26/004/0612/2015</t>
  </si>
  <si>
    <t>E-26/004/1142/2016</t>
  </si>
  <si>
    <t>E-26/61244/2012</t>
  </si>
  <si>
    <t>ALTERAÇÃO CONTA CORRENTE</t>
  </si>
  <si>
    <t>E-26/004/1911/2016</t>
  </si>
  <si>
    <t>Maria Luísa</t>
  </si>
  <si>
    <t>Monique Assis</t>
  </si>
  <si>
    <t xml:space="preserve">monique@workingplus.com.br </t>
  </si>
  <si>
    <t>(21) 3899-1801</t>
  </si>
  <si>
    <t>NÃO PODE RENOVAR - LICITAÇÃO</t>
  </si>
  <si>
    <t>GRACE 2000 COMÉRCIO E SERVIÇOS LTDA-ME,</t>
  </si>
  <si>
    <t>02.607.092/0001-06</t>
  </si>
  <si>
    <t>35/2014</t>
  </si>
  <si>
    <t>E-26/004/840/2015</t>
  </si>
  <si>
    <t>e-26/004/570/2016</t>
  </si>
  <si>
    <t>Massako Massuda</t>
  </si>
  <si>
    <t>Aníbal Crespo</t>
  </si>
  <si>
    <t xml:space="preserve">gracefestas@gracefestas.com.br </t>
  </si>
  <si>
    <t>(21) 2516-9297</t>
  </si>
  <si>
    <t>NÃO RENOVADO</t>
  </si>
  <si>
    <t>DOBATI COMERCIO DE MATERIAIS E SERVIÇOS LTDA</t>
  </si>
  <si>
    <t>prestação de serviço de impressão de fotolito</t>
  </si>
  <si>
    <t>03.753.048/0001-69</t>
  </si>
  <si>
    <t>e-26/004/1397/2016</t>
  </si>
  <si>
    <t xml:space="preserve">  01/2017</t>
  </si>
  <si>
    <t>LICITAR</t>
  </si>
  <si>
    <t>Fábio Rapello, Renata e Ulisses</t>
  </si>
  <si>
    <t>Trajano, Anderson</t>
  </si>
  <si>
    <t>dobaticomercial@yahoo.com.br</t>
  </si>
  <si>
    <t>(21) 3606-2888 / 2701-1896</t>
  </si>
  <si>
    <t xml:space="preserve">E-26/63189/2012 </t>
  </si>
  <si>
    <t xml:space="preserve">04/2013 </t>
  </si>
  <si>
    <t>E-26/004/009/2014</t>
  </si>
  <si>
    <t>E-26/004/1391/2015</t>
  </si>
  <si>
    <t>E-26/004/2524/2015</t>
  </si>
  <si>
    <t>E-26/004/300/2017</t>
  </si>
  <si>
    <t>E-26/004/1689/2016</t>
  </si>
  <si>
    <t xml:space="preserve"> alteração de serviços</t>
  </si>
  <si>
    <t>Camilla Marques</t>
  </si>
  <si>
    <t>gisellemolon@correios.com.br</t>
  </si>
  <si>
    <t>(21) 2503-8121 / 99635-65820</t>
  </si>
  <si>
    <t>ENCERRADO</t>
  </si>
  <si>
    <t>MIRIAM E DIRA EVENTOS ME</t>
  </si>
  <si>
    <t>prestação de serviços de fornecimento de alimentação para FECTI XI</t>
  </si>
  <si>
    <t>06.042.953/0001-07</t>
  </si>
  <si>
    <t>E-26/004/272/2017</t>
  </si>
  <si>
    <t xml:space="preserve">   12  /   20 17</t>
  </si>
  <si>
    <t>dispensado</t>
  </si>
  <si>
    <t xml:space="preserve"> x </t>
  </si>
  <si>
    <t>VERA CASCON, MONICA SANTOS</t>
  </si>
  <si>
    <t>Andreia</t>
  </si>
  <si>
    <t>miriamgabrig@yahoo.com.br</t>
  </si>
  <si>
    <t>2504-8533 / 99805-8336</t>
  </si>
  <si>
    <t>COBRANÇA DE GARANTIA SEM SUCESSO, EMERSON DISPENSOU</t>
  </si>
  <si>
    <t>DBS AIR REFRIGERAÇÃO LTDA ME</t>
  </si>
  <si>
    <t>Prestação de serviços de manutenção preventiva e corretiva com fornecimento e substituição de peças, componentes e acessórios dear condicionado.</t>
  </si>
  <si>
    <t>E-26/004/2473/2015</t>
  </si>
  <si>
    <t xml:space="preserve"> 19/  2016</t>
  </si>
  <si>
    <t>David, Maria Luisa e Maria Nazareth</t>
  </si>
  <si>
    <t>Raphael Moyses, Saulo Ribeiro</t>
  </si>
  <si>
    <t>contato@dbsair.com.br, 
raphaelmoyses@dbsair.com.br</t>
  </si>
  <si>
    <t>(21) 2113-0655/ 969782626</t>
  </si>
  <si>
    <t>Fornecimento de energia elétrica na modalidade tarifária convencional binômia.</t>
  </si>
  <si>
    <t>DRS 146/2012</t>
  </si>
  <si>
    <t>Mônica, Denilson, Mariana, Nazareth</t>
  </si>
  <si>
    <t>thais.silva@light.com.br</t>
  </si>
  <si>
    <t>(21) 2211-2753 / (21) 2211.2950 / (21) 99981.3035</t>
  </si>
  <si>
    <t>Prestação de Serviço de impressão de folha resposta de redação e discursiva dos vestibulares.</t>
  </si>
  <si>
    <t>03.580.063/0001-52</t>
  </si>
  <si>
    <t>E-26/004/0069/2013</t>
  </si>
  <si>
    <t>007/2013</t>
  </si>
  <si>
    <t>E-26/004/100007/2018</t>
  </si>
  <si>
    <t>E-26/004/2748/2013</t>
  </si>
  <si>
    <t>E-26/004/1802/2014</t>
  </si>
  <si>
    <t>E-26/004/1384/2015</t>
  </si>
  <si>
    <t>E-26/004/2515/2015</t>
  </si>
  <si>
    <t>E-26/004/1801/2016</t>
  </si>
  <si>
    <t>MARILVIA DANSA DE ALENCAR PETRETSKI
MILENA DE SOUSA NASCIMENTO BENTO,
JESSICA SEIXAS DA CONCEIÇÃO COLONEZI</t>
  </si>
  <si>
    <t>Ana Paula Meloni</t>
  </si>
  <si>
    <t>anapaula.meloni@gmail.com</t>
  </si>
  <si>
    <t>(21) 98835-6283</t>
  </si>
  <si>
    <t>ENCERRADO (devolver caução)</t>
  </si>
  <si>
    <t>ZIULEO COPY COMERCIO E SERVICOS LTDA (TTUDO)</t>
  </si>
  <si>
    <t>Prestação de Serviço de impressão de cartões respostas das provas dos vestibulares.</t>
  </si>
  <si>
    <t>40.298.275/0001-78</t>
  </si>
  <si>
    <t>E-26/004/0067/2013</t>
  </si>
  <si>
    <t>006/2013</t>
  </si>
  <si>
    <t>E-26/004/100009/2018</t>
  </si>
  <si>
    <t>E-26/004/2747/2013</t>
  </si>
  <si>
    <t>E-26/004/1809/2014</t>
  </si>
  <si>
    <t>E-26/1383/2015</t>
  </si>
  <si>
    <t>E-26/004/2516/2015</t>
  </si>
  <si>
    <t>TROCA DE NOME</t>
  </si>
  <si>
    <t>E-26/004/1802/2016</t>
  </si>
  <si>
    <t>E-26/004/892/2016</t>
  </si>
  <si>
    <t>E-26/004/988/2017</t>
  </si>
  <si>
    <t>Vanessa Jefferson</t>
  </si>
  <si>
    <t>/ jefferson@zltec.com.br/ adm@zltec.com.br/contrato@ttutdo.com.br</t>
  </si>
  <si>
    <t>2253-1105 - Jeffferson (98556-7659 / 99926-2634</t>
  </si>
  <si>
    <t>TELEMAR NORTE LESTE S/A - 0800, telefonia fixa e velox. (EMERGENCIAL)</t>
  </si>
  <si>
    <t>Prestação de serviço de telefonia para serviço telefônico fixo comutado - STFC, discagem direta gratuita - DDG-0800 e serviço de comunicação multimídia-SCM, CN (DDD) 21/22/24/61.</t>
  </si>
  <si>
    <t xml:space="preserve">E-26/61705/2012 </t>
  </si>
  <si>
    <t xml:space="preserve">037/2012 </t>
  </si>
  <si>
    <t>E-26/004/1016/2017</t>
  </si>
  <si>
    <t>E-26/62225/2012</t>
  </si>
  <si>
    <t>E-26/004/0613/2015</t>
  </si>
  <si>
    <t>E-26/004/524/2017</t>
  </si>
  <si>
    <t>Mangueira - Deno ( 98596-6008)</t>
  </si>
  <si>
    <t>ENCERRADO (ASSINANDO NOVO CONTRATO)</t>
  </si>
  <si>
    <t>Impressão de material didático para alunos do Graduação</t>
  </si>
  <si>
    <t>E-26/004/1456/2016</t>
  </si>
  <si>
    <t xml:space="preserve"> 28 /2016</t>
  </si>
  <si>
    <t>E-26/004/856/2017</t>
  </si>
  <si>
    <t>E-26/004/100249/2018</t>
  </si>
  <si>
    <t>tatianagoncalves@edigraficabr.com , gusthavo@edigrafica.com.br , biancaleal@edigrafica.com.br</t>
  </si>
  <si>
    <t>(21) 3882-8339 / 3882-8424</t>
  </si>
  <si>
    <t>FISCAL NÃO QUER RENOVAR - SERVIÇO PRESTADO POR JEP</t>
  </si>
  <si>
    <t>Impressão de material didático para alunos do Graduação (ADESÃO A ATA - 01/45)</t>
  </si>
  <si>
    <t>E-26/004/1457/2016</t>
  </si>
  <si>
    <t xml:space="preserve"> 26 / 2016</t>
  </si>
  <si>
    <t>E-26/004/857/2017</t>
  </si>
  <si>
    <t>E-26/004/100245/2018</t>
  </si>
  <si>
    <t>FIA (Fundação da Infância e Adolescencia)</t>
  </si>
  <si>
    <t>Convênio de cooperação para a infância e adolescência (FIA)</t>
  </si>
  <si>
    <t>35854884/0001-26</t>
  </si>
  <si>
    <t>E-26/61858/2012</t>
  </si>
  <si>
    <t>CONVÊNIO</t>
  </si>
  <si>
    <t>RH - Márcia</t>
  </si>
  <si>
    <t>COORD.CONVÊNIO RENOVA</t>
  </si>
  <si>
    <t>METALURGICA COSTA E ADORNO (CLAUDIA ELAINE DA COSTA EPP)</t>
  </si>
  <si>
    <t>Aquisição de Mobiliários</t>
  </si>
  <si>
    <t>01.658.364/0001-26</t>
  </si>
  <si>
    <t>E-26/004/2209/2014</t>
  </si>
  <si>
    <t>007/2015</t>
  </si>
  <si>
    <t xml:space="preserve"> X </t>
  </si>
  <si>
    <t xml:space="preserve"> 1 parcela </t>
  </si>
  <si>
    <t>Silvano da Silva Perim</t>
  </si>
  <si>
    <t>Luiz Fernando Batista</t>
  </si>
  <si>
    <t>metalcinco@uol.com.br</t>
  </si>
  <si>
    <t>(19)3206.6446</t>
  </si>
  <si>
    <t>FIM</t>
  </si>
  <si>
    <t>DISA PRODUÇÕES ARTÍSTICAS E CINEMATOGRÁFICAS LTDA - ME</t>
  </si>
  <si>
    <t>Prestação de serviço de produção audiovisual de vídeo aulas</t>
  </si>
  <si>
    <t>25.699.023/0001-55</t>
  </si>
  <si>
    <t>E-26/004/1670/2013</t>
  </si>
  <si>
    <t>47/2014</t>
  </si>
  <si>
    <t>Por etapas</t>
  </si>
  <si>
    <t>E-26/004/1030/2015</t>
  </si>
  <si>
    <t>E-26/004/1130/2016</t>
  </si>
  <si>
    <t>E-26/004/863/2017</t>
  </si>
  <si>
    <t>e-26/004/317/2018</t>
  </si>
  <si>
    <t>Retificar CNPJ</t>
  </si>
  <si>
    <t>E-26/004/0012/2016</t>
  </si>
  <si>
    <t>E-26/004/986/2017</t>
  </si>
  <si>
    <t>E-26/004/33/2018</t>
  </si>
  <si>
    <t>Dini Sant'Anna</t>
  </si>
  <si>
    <t>disaproducoes@disaproducoes.com.br</t>
  </si>
  <si>
    <t>(21) 98635-9584</t>
  </si>
  <si>
    <t>EM DIA (VAI RESCINDIR ANTES)</t>
  </si>
  <si>
    <t>100, 212170090 e 212</t>
  </si>
  <si>
    <t>33903938</t>
  </si>
  <si>
    <t>E-26/1566/2013</t>
  </si>
  <si>
    <t>Inclusão de fonte</t>
  </si>
  <si>
    <t>E-26/004/761/2018</t>
  </si>
  <si>
    <t>NÃO PODE RENOVAR. SERÁ LICITADO NOVAMENTE</t>
  </si>
  <si>
    <t>JAC TRANSPORTES E SERVIÇOS LTDA .</t>
  </si>
  <si>
    <t>25/2013</t>
  </si>
  <si>
    <t>E-26/004/1541/2014</t>
  </si>
  <si>
    <t>E-26/004/0765/2015</t>
  </si>
  <si>
    <t>E-26/004/1133/2016</t>
  </si>
  <si>
    <t>E-26/004/533/2017</t>
  </si>
  <si>
    <t>E-26/004/1058/2018</t>
  </si>
  <si>
    <t>Inclusão de PT</t>
  </si>
  <si>
    <t>Inclusão de FT</t>
  </si>
  <si>
    <t>E-26/004/2508/2015</t>
  </si>
  <si>
    <t>E-26/004/1417/2017</t>
  </si>
  <si>
    <t>Amauri / Kátia / Jorge</t>
  </si>
  <si>
    <t xml:space="preserve">Prestação de Serviços de transporte de prova CEDERJ </t>
  </si>
  <si>
    <t>E-26/004/2596/2015</t>
  </si>
  <si>
    <t xml:space="preserve"> 24/ 2016</t>
  </si>
  <si>
    <t>E-26/004/867/2017</t>
  </si>
  <si>
    <t>E-26/004/1416/2017</t>
  </si>
  <si>
    <t>MASAKO, VANIA</t>
  </si>
  <si>
    <t>Benitez José</t>
  </si>
  <si>
    <t>comercial@cincoestrelasmudancas.com.br</t>
  </si>
  <si>
    <t>(61) 2192-4700</t>
  </si>
  <si>
    <t>EMPRESA NÃO QUER RENOVAR - VAI LICITAR</t>
  </si>
  <si>
    <t>Prestação de Serviços de locação de veículos (TIPO VAN)</t>
  </si>
  <si>
    <t>E-26/004/1081/2015</t>
  </si>
  <si>
    <t>13  /2015</t>
  </si>
  <si>
    <t>EM DIA (não vai renovar) - LICITAR</t>
  </si>
  <si>
    <t>Prestação de serviços comuns contínuos que requerem dispêndio de esforço físico</t>
  </si>
  <si>
    <t>ONDE SE LÊ, LEIA SE</t>
  </si>
  <si>
    <t>E-26/004/0205/2017</t>
  </si>
  <si>
    <t>David, Silvano, Berílio</t>
  </si>
  <si>
    <t>NOVA LICITAÇÃO NOVO 141/2018</t>
  </si>
  <si>
    <t>Miriam e Dira Eventos ME</t>
  </si>
  <si>
    <t>Prestação de serviços de fornecimento de alimentação para participantes da XII FECTI</t>
  </si>
  <si>
    <t>E-26/004/358/2018</t>
  </si>
  <si>
    <t xml:space="preserve"> 16   /2018</t>
  </si>
  <si>
    <t>Vera Cascon, Mônica Dahmouche e Sônia Simões</t>
  </si>
  <si>
    <t>Devolver garantia (processo no DIFIN)</t>
  </si>
  <si>
    <t>15.176.065/0001-60</t>
  </si>
  <si>
    <t>100 e 212 e 212170090</t>
  </si>
  <si>
    <t>E-26/004/769/2018</t>
  </si>
  <si>
    <t>E-26/004/21/2019</t>
  </si>
  <si>
    <t>Mudança de conta</t>
  </si>
  <si>
    <t>E-26/004/389/2018</t>
  </si>
  <si>
    <t>E-26/004/769/A/2018</t>
  </si>
  <si>
    <t>RESCINDIDO</t>
  </si>
  <si>
    <t>Aquisição de materiais para o projeto Caravana da Ciência</t>
  </si>
  <si>
    <t>22.172.252/0001-30</t>
  </si>
  <si>
    <t>E-26/004/1534/2016</t>
  </si>
  <si>
    <t>Jéssica Norberto, Glauce Santos e Mônica Dahmouche</t>
  </si>
  <si>
    <t>William</t>
  </si>
  <si>
    <t>licitabss@gmail.com</t>
  </si>
  <si>
    <t> (47) 3363-9457</t>
  </si>
  <si>
    <t>EM DIA (GARANTIA)</t>
  </si>
  <si>
    <t>SEI-26/004/117/2019</t>
  </si>
  <si>
    <t>03.843.541/0001-70</t>
  </si>
  <si>
    <t>Mara</t>
  </si>
  <si>
    <t>hzdigital@uol.com.br</t>
  </si>
  <si>
    <t>(55) 9138-1032</t>
  </si>
  <si>
    <t>E-26/004/28/2017</t>
  </si>
  <si>
    <t>Marianna B, Ulisses S e Fábio A.</t>
  </si>
  <si>
    <t>1° CONTRATO DA ATA- EM DIA</t>
  </si>
  <si>
    <t>SEI-26/004/121/2019</t>
  </si>
  <si>
    <t>Prestação de serviços de impressão de apostilas/livros didáticos a serem distribuídos para os alunos da Rede CEJA</t>
  </si>
  <si>
    <t>16.651.461/0001-73</t>
  </si>
  <si>
    <t>E-26/004/271/2018</t>
  </si>
  <si>
    <t>11/2018</t>
  </si>
  <si>
    <t>Ulisses Cunha e Sidney Borges</t>
  </si>
  <si>
    <t>José Divino</t>
  </si>
  <si>
    <t>zanata@tavaresetavares.com.br</t>
  </si>
  <si>
    <t>(34)3216-8070/ (34)9962-8053</t>
  </si>
  <si>
    <t>E-26/004/782/2018</t>
  </si>
  <si>
    <t>09/2018</t>
  </si>
  <si>
    <t>2° CONTRATO DA ATA- EM DIA</t>
  </si>
  <si>
    <t>ALIANÇA DO BRASIL SEGUROS S/A</t>
  </si>
  <si>
    <t>01.378.407/0001-10</t>
  </si>
  <si>
    <t>E-26/004/219/2018</t>
  </si>
  <si>
    <t>XX/201X</t>
  </si>
  <si>
    <t xml:space="preserve"> Museu e Infraestrutura </t>
  </si>
  <si>
    <t>Bernardo Teixeira</t>
  </si>
  <si>
    <t>bernardovelho@bb.com.br</t>
  </si>
  <si>
    <t>(21) 99916-3569/3262-7331</t>
  </si>
  <si>
    <t>Esse processo não é de responsabilidade da CCL e sim de INFRAESTRUTURA. NÃO TEM CONTRATO ASSINADO - SÓ NE</t>
  </si>
  <si>
    <t>prestação de serviço de eliminação de pragas urbanas: barata, rato, cupim e formiga, de execução e procedimentos em nossas instalações, na sede de Benfica, no Polo Rocinha, no Museu Ciência e Vida, em Duque de Caxias, na Gráfica no Rio Comprido no pólo Campo Grande e na sede da Central</t>
  </si>
  <si>
    <t>07.834.090/0001-65</t>
  </si>
  <si>
    <t>SEI-26/004/692/2019</t>
  </si>
  <si>
    <t>SEM CONTRATO (NE)</t>
  </si>
  <si>
    <t xml:space="preserve">Guilherme Oliveira </t>
  </si>
  <si>
    <t>Alexandre Lage, Rafael Cardoso</t>
  </si>
  <si>
    <t>dedetecpragas@gmail.com</t>
  </si>
  <si>
    <t>(21) 2241-2930 / (21) 2241-1161</t>
  </si>
  <si>
    <t>Em contratação</t>
  </si>
  <si>
    <t>27/2016</t>
  </si>
  <si>
    <t>Leila Ramirez, Silvano Perim, Luiz Melo</t>
  </si>
  <si>
    <t xml:space="preserve">Não vai renovar, vai licitar SEI - 1310/2019 </t>
  </si>
  <si>
    <t>SEI-26/004/000106/2019</t>
  </si>
  <si>
    <t>7 Data Equipamentos EIRELI - ME</t>
  </si>
  <si>
    <t>Aquisição de bem comum em equipamentos de informática (processador)</t>
  </si>
  <si>
    <t>29846708/0001-40</t>
  </si>
  <si>
    <t>E-26/004/964/2017</t>
  </si>
  <si>
    <t>21/2018</t>
  </si>
  <si>
    <t>CAUÇÃO</t>
  </si>
  <si>
    <t xml:space="preserve">10/2017 </t>
  </si>
  <si>
    <t>E-26/004/100234/2018</t>
  </si>
  <si>
    <t>E-26/004/168/2019</t>
  </si>
  <si>
    <t>Geraldo, Marílvia Dansa e Leila Ramirez</t>
  </si>
  <si>
    <t>Simone Maia</t>
  </si>
  <si>
    <t>(VALOR ESTIMADO PARA GASTO NA 230, 100 E 212) ADESÃO A ATA NOVA</t>
  </si>
  <si>
    <t>SEI-26/004/000176/2019</t>
  </si>
  <si>
    <t>Maria Luísa, Ulisses Cunha e Fábio Rapello</t>
  </si>
  <si>
    <t>Danúbia Lima</t>
  </si>
  <si>
    <t>MARILVIA DANSA DE ALENCAR PETRETSKI
Everton Costa Santos ,
JESSICA SEIXAS DA CONCEIÇÃO COLONEZI</t>
  </si>
  <si>
    <t>Celma Leite</t>
  </si>
  <si>
    <t>ceumar.express@gmail.com</t>
  </si>
  <si>
    <t>(21) 3592-8583</t>
  </si>
  <si>
    <t>EM DIA (nova licitação sei 1326/2019)</t>
  </si>
  <si>
    <t>SEI-26/004/000166/2019</t>
  </si>
  <si>
    <t>Maria Luisa, Ulisses Cunha e Cássio Marinho</t>
  </si>
  <si>
    <t>EM DIA (será licitado como auxiliar de almoxarifado. SEI-26/004/003762/2019)</t>
  </si>
  <si>
    <t>SEI-26/004/000181/2019</t>
  </si>
  <si>
    <t>Paulo Gustavo, Marcos Anjos</t>
  </si>
  <si>
    <t>Sonia Batista</t>
  </si>
  <si>
    <t>financeiro@vixbot.com.br, documentacao@vixbot.com.br ,  licitacao@vixbot.com.br</t>
  </si>
  <si>
    <t>(61) 3968-9990</t>
  </si>
  <si>
    <t>3° CONTRATO DA ATA - EM DIA</t>
  </si>
  <si>
    <t>FINALIZADO</t>
  </si>
  <si>
    <t>SEI-26/004/000168/2019</t>
  </si>
  <si>
    <t>SEI-26/004/4457/2019</t>
  </si>
  <si>
    <t>Marilvia Dansa, Adriana da Silva e Lídia Michelle</t>
  </si>
  <si>
    <t>ana.paula@officerlaser.com.br</t>
  </si>
  <si>
    <t>(21) 98835-6283 /(21)2253-2984</t>
  </si>
  <si>
    <t>EM DIA (tad cobre 2020-1 - novembro/19) - Não Será renovado</t>
  </si>
  <si>
    <t>MARILVIA DANSA DE ALENCAR PETRETSKI
SIMONE DE PAULA SILVA,
JESSICA SEIXAS DA CONCEIÇÃO COLONEZI</t>
  </si>
  <si>
    <t>212</t>
  </si>
  <si>
    <t>33903901</t>
  </si>
  <si>
    <t>Ulisses Cunha, Fábio Rapello e Eduardo Macedo</t>
  </si>
  <si>
    <t>VER COM ULISSES SE IRÁ RENOVAR</t>
  </si>
  <si>
    <t>SEI-26/004/000088/2019</t>
  </si>
  <si>
    <t>Lidiane Ribeiro</t>
  </si>
  <si>
    <t>lidianeribeiro@usemoveis.com.br</t>
  </si>
  <si>
    <t>(62) 3576-1883/ (62) 9266-5982</t>
  </si>
  <si>
    <t>Marilvia Dansa, Marianna B. e Renata Santos</t>
  </si>
  <si>
    <t>EXTINTO</t>
  </si>
  <si>
    <t>SEI-26/004/000184/2019</t>
  </si>
  <si>
    <t>Marco Loducca</t>
  </si>
  <si>
    <t xml:space="preserve">italiamoveis@italiamoveis.com.br </t>
  </si>
  <si>
    <t>(11) 3097-9607</t>
  </si>
  <si>
    <t>encerrado</t>
  </si>
  <si>
    <t>Caroline Leite, Andrea Fiães e Lucia Buarque</t>
  </si>
  <si>
    <t>Miguel Oazem</t>
  </si>
  <si>
    <t>moazem@aldabrasil.com</t>
  </si>
  <si>
    <t>(21) 2539-8081</t>
  </si>
  <si>
    <t>falta GARANTIA - PROCESSO PARADO (ONDE??)- empresa trocou de nome - VENCIDO</t>
  </si>
  <si>
    <t xml:space="preserve"> Parcela única </t>
  </si>
  <si>
    <t>Graça Lugão</t>
  </si>
  <si>
    <t>graca@marellirioop.com.br</t>
  </si>
  <si>
    <t>(21) 2532 3389 / (21) 99609 8765</t>
  </si>
  <si>
    <t>vencido</t>
  </si>
  <si>
    <t>4° CONTRATO DA ATA- VENCIDO</t>
  </si>
  <si>
    <t>Ulisses Cunha, Luis Bento e Khelma Constancio</t>
  </si>
  <si>
    <t>(21)2464-6292/ (21) 3463-6058</t>
  </si>
  <si>
    <r>
      <t xml:space="preserve">Pregão dia 22/11. Este contrato foi </t>
    </r>
    <r>
      <rPr>
        <b/>
        <u/>
        <sz val="12"/>
        <color indexed="10"/>
        <rFont val="Arial"/>
        <family val="2"/>
      </rPr>
      <t>finalizado</t>
    </r>
  </si>
  <si>
    <t>SEI-26/004/000187/2019</t>
  </si>
  <si>
    <t>PLENART MONTAGENS E ESTRUTURAS DE EVENTOS EIRELI</t>
  </si>
  <si>
    <t>prestação de serviços de locação de estandes para a XIII FECTI</t>
  </si>
  <si>
    <t>SEI-26/004/1298/2019</t>
  </si>
  <si>
    <t>21/2019</t>
  </si>
  <si>
    <t>Camille e Gabriel</t>
  </si>
  <si>
    <t xml:space="preserve">camille@grupotendasplenart.com.br  /   GABRIEL@GRUPOTENDASPLENART.COM.BR
</t>
  </si>
  <si>
    <t>(21) 2734-1561/ 98373-0009</t>
  </si>
  <si>
    <t>Concluído</t>
  </si>
  <si>
    <t>VILLA ROSA COMÉRCIO E SERVIÇOS EIRELI</t>
  </si>
  <si>
    <t>Prestação de serviços de fornecimento de alimentação para a FECT</t>
  </si>
  <si>
    <t>31.045.330/0001-27</t>
  </si>
  <si>
    <t>SEI-26/004/001275/2019</t>
  </si>
  <si>
    <t>20/2019</t>
  </si>
  <si>
    <t>única</t>
  </si>
  <si>
    <t>Luciane Mendes</t>
  </si>
  <si>
    <t>vrosaservicos@gmail.com</t>
  </si>
  <si>
    <t>(21) 2717-9605/ (21)98587-1265</t>
  </si>
  <si>
    <t>RIO DE JANEIRO SERVIÇOS E COMERCIO LTDA (Rescisão em 05/01/2020)</t>
  </si>
  <si>
    <t>Prestação Mensal (EMERGENCIAL)</t>
  </si>
  <si>
    <t>Leandro Araújo</t>
  </si>
  <si>
    <t>lyvia.rabello@riofacilities.com.br  / licitacao@riofacilities.com.br</t>
  </si>
  <si>
    <t>(21) 99834-1005 / (21) 3197-0770</t>
  </si>
  <si>
    <t>Rescisão em 05/01/2020</t>
  </si>
  <si>
    <t>SEI-26/004/002908/2019</t>
  </si>
  <si>
    <t>Marcelo Conceição e Bruno de Jesus</t>
  </si>
  <si>
    <t>Edilson Fernandes / Daniel</t>
  </si>
  <si>
    <t>zurieldeiguacu@gmail.com   / zuriel@zurieldeiguacu.com</t>
  </si>
  <si>
    <t>4113-7345</t>
  </si>
  <si>
    <t>5° CONTRATO DA ATA-VENCIDO</t>
  </si>
  <si>
    <t>100/212</t>
  </si>
  <si>
    <t>Paulo Ribeiro, Silvano Perim e Leila Ramirez</t>
  </si>
  <si>
    <t>Leina Brasil</t>
  </si>
  <si>
    <t xml:space="preserve">leinabrasil@correios.com.br </t>
  </si>
  <si>
    <t>(21)2503-8884/9678-35309</t>
  </si>
  <si>
    <t>SEI-26/004/001545/2019</t>
  </si>
  <si>
    <t>230009039 / 100</t>
  </si>
  <si>
    <t>Glauce Luiza, Jéssica Norberto Rocha e Sonia Camanho.</t>
  </si>
  <si>
    <t>Simone Dias</t>
  </si>
  <si>
    <t>licitacao@18gigas.com.br / juridico@18gigas.com.br</t>
  </si>
  <si>
    <t>(41)3148-1818</t>
  </si>
  <si>
    <t>ATRIO RIO SERVICE TECNOLOGIA</t>
  </si>
  <si>
    <t>contratação emergencial de empresa especializada em serviços técnicos especializados na área de Tecnologia da Informação e Comunicação (TIC) para execução de
tarefas continuadas dimensionadas em UST (Unidade de Serviço Técnico)
compreendendo atividades de suporte técnico presencial e remoto
às solicitações dos usuários de TIC</t>
  </si>
  <si>
    <t>SEI-26/004/004228/2019</t>
  </si>
  <si>
    <t>27/2019</t>
  </si>
  <si>
    <t>MARCELO PEREIRA DA CONCEIÇÃO ID.nº 50325116,
MARCOS LIMA KIRSZENBLATT ID.: 50292862
MARCUS VINICIUS SOARES ANJOS ID.: 43200971</t>
  </si>
  <si>
    <t>Emergencial vence em junho. Já aberta nova licitação em cotação.</t>
  </si>
  <si>
    <t>Guilherme Nicolau Borges de Oliveira ID.: 5103279-1
Thiago Alves Barreira ID.: 50879308
Breno Miranda</t>
  </si>
  <si>
    <t>SEI-26/004/002287/2019</t>
  </si>
  <si>
    <t>Girlene Jordão</t>
  </si>
  <si>
    <t>girlene.jordao@cienciaprima.com.br &gt; daniela.machado@cienciaprima.com.br</t>
  </si>
  <si>
    <t>(11) 3031-0034 / (11)6363-1028</t>
  </si>
  <si>
    <t>OFÍCIO ADIANDO ENTREGA P/ 14/NOV. (45 dias úteis é 07/10/2019)</t>
  </si>
  <si>
    <t>PASSOS SOLUÇÕES EM ENGENHARIA LTDA</t>
  </si>
  <si>
    <t>prestação de serviço na forma emergencial de reforma e adaptação do imóvel que fica localizado no Centro Universitário, na Rua Sebastião de Lacerda s/n, Fábrica – município de Paracambi / RJ, abrangendo área de 997.00m² no 2º Pavimento do Polo CEDERJ Paracambi</t>
  </si>
  <si>
    <t>32.542.296/0001-69</t>
  </si>
  <si>
    <t>SEI-260004/000226/2020</t>
  </si>
  <si>
    <t>03/2020</t>
  </si>
  <si>
    <t>Luciano Moreira Chaves ID.: 42015251;                                              Guilherme Nicolau Borges de Oliveira ID.: 5103279-1
Thiago Alves Barreira ID.: 50879308</t>
  </si>
  <si>
    <t>Matheus Passos</t>
  </si>
  <si>
    <t>MARCELO PEREIRA DA CONCEIÇÃO ID.nº 50325116, 
MARCOS LIMA KIRSZENBLATT ID. nº 50292862
MARCUS VINICIUS SOARES ANJOS ID. nº 43200971</t>
  </si>
  <si>
    <t xml:space="preserve">2019004390  </t>
  </si>
  <si>
    <t>Girlaine Silva</t>
  </si>
  <si>
    <t>chadacomercio@bol.com.br</t>
  </si>
  <si>
    <t>3296-6806</t>
  </si>
  <si>
    <t>PREVENTIVA MANUTENÇÃO E INFORMÁTICA LTDA</t>
  </si>
  <si>
    <t>aquisição de toner, cartucho e pendrives</t>
  </si>
  <si>
    <t>07.688.388/0001-04</t>
  </si>
  <si>
    <t>SEI-26/004/000308/2019</t>
  </si>
  <si>
    <t xml:space="preserve">A2M COMERCIO E SERVICOS EIRELI </t>
  </si>
  <si>
    <t>aquisição de equipamentos para instalação e substituição em setores da Divulgação Científica (Cineclube CEDERJ, Caravana da Ciência, Praça da Ciência e FECTI) e de armários para armazenamento do acervo</t>
  </si>
  <si>
    <t>33.764.824/0001-97</t>
  </si>
  <si>
    <t>SEI-26/004/001333/2019</t>
  </si>
  <si>
    <t>nota de empenho</t>
  </si>
  <si>
    <t>ECOLD CLIMAIZAÇÃO E SERVIÇOS DE ENGENHARIA LTDA ME</t>
  </si>
  <si>
    <t>aquisição de aparelhos de ar condicionado para os Polos da Fundação CECIERJ.</t>
  </si>
  <si>
    <t>24.988.359/0001-87</t>
  </si>
  <si>
    <t>SEI-26/004/003152/2019</t>
  </si>
  <si>
    <t>FRAMOT ARTIGOS DE PAPELARIA LTDA</t>
  </si>
  <si>
    <t>07.093.083/0001-50</t>
  </si>
  <si>
    <t>nota de emprenho</t>
  </si>
  <si>
    <t>aquisição</t>
  </si>
  <si>
    <t>BOMERANGUE IND. GRAFICA E COMERCIO LTDA</t>
  </si>
  <si>
    <t xml:space="preserve">PELA PRESTAÇÃO DE SERVIÇO DE PLASTIFICAÇÃO DE CAPAS DE LIVROS, CONFORME PRE -GÃO ELETRÔNICO 18/2012, PARA ATENDER AS NECESSIDADES DA FUNDAÇÃO CECIERJ - DEPARTAMENTO DE MATERIAL IMPRESSO </t>
  </si>
  <si>
    <t>07.058.638/0001-22</t>
  </si>
  <si>
    <t xml:space="preserve">E-26/60401/2012 </t>
  </si>
  <si>
    <t xml:space="preserve">040/2012 </t>
  </si>
  <si>
    <t>EGEL LOCACAO DE VEICULOS LTDA</t>
  </si>
  <si>
    <t xml:space="preserve">PELA PRESTAçãO DE SERVIçO DE LOCAçãO DE 07 VEíCULOS DE SERVIçO (HATCH) PARA DIVULGAçãO DO VESTIBULAR 2013-1, PREGãO ELETRôNICO 26/2012. </t>
  </si>
  <si>
    <t>06.798.516/0001-00</t>
  </si>
  <si>
    <t xml:space="preserve">E-26/62403/2012 </t>
  </si>
  <si>
    <t xml:space="preserve">041/2012 </t>
  </si>
  <si>
    <t>SISTERPEL SUPRIMENTOS P/ INFORMATICA LTDA</t>
  </si>
  <si>
    <t xml:space="preserve">AQUISIçãO DE 13 SERVIDORES(MICROCOMPUTADORES) COM RECURSOS DO CONVENIO MEC/FNDE Nº 655522/2009, PARA ATENDER AS NECESSIDADES DA FUNDAçãO. </t>
  </si>
  <si>
    <t xml:space="preserve">E-26/60688/2010 </t>
  </si>
  <si>
    <t xml:space="preserve">022/2010 </t>
  </si>
  <si>
    <t>Fornecimento de Bens</t>
  </si>
  <si>
    <t>SIERDOVSKI &amp; SIERDOVSKI LTDA</t>
  </si>
  <si>
    <t xml:space="preserve">AQUISIçãO DE EQUIPAMENTOS DE INFORMáTICA, DE ACORDO COM O PREGãO ELETRONICO 10/2011. </t>
  </si>
  <si>
    <t xml:space="preserve">E-26/62327/2010 </t>
  </si>
  <si>
    <t xml:space="preserve">012/2011 </t>
  </si>
  <si>
    <t>TEM TUDO COMERCIO E SERVICOS LTDA</t>
  </si>
  <si>
    <t xml:space="preserve">PELA PRESTAÇÃO DE SERVIÇOS DE IMPRESSÃO DE FOLHAS DE RESPOSTAS DE REDAÇÃO E DA FOLHA DE RESPOSTA DA PROVA DISCURSIVA DOS VESTIBULARES 2012-2 E 2013-1, CONFORME PREGÃO ELETRÔNICO 09/2012. </t>
  </si>
  <si>
    <t xml:space="preserve">E-26/60573/2012 </t>
  </si>
  <si>
    <t xml:space="preserve">015/2012 </t>
  </si>
  <si>
    <t>MACTECNOLOGY COMERCIO DE INFORMATICA LTDA</t>
  </si>
  <si>
    <t xml:space="preserve">AQUISIÇÃO DE EQUIPAMENTOS DE INFORMATICA, 2 SERVIDORES PARA REDE DE COMPUTA- DORES, CONFORME PREGÃO ELETRôNICO 18/2011, PARA ATENDER AS NECESSIDADES DESTAFUNDAçãO. </t>
  </si>
  <si>
    <t xml:space="preserve">E-26/62686/2011 </t>
  </si>
  <si>
    <t xml:space="preserve">089/2011 </t>
  </si>
  <si>
    <t>PROVISAO JC COM.DE ELETRO ELETRONICOS LTDA-EP</t>
  </si>
  <si>
    <t xml:space="preserve">PELA AQUISIçãO DE EQUIPAMENTOS DE AUDIO E VíDEO - PROJETOR MULTIMIDIA -CONFORME EDITAL DE PREGãO ELETRôNICO 22/2011, PARA ATENDER AS NECESSIDADES DA FUNDAçãO CECIERJ. </t>
  </si>
  <si>
    <t>10.284.501/0001-09</t>
  </si>
  <si>
    <t xml:space="preserve">E-26/61992/2011 </t>
  </si>
  <si>
    <t xml:space="preserve">093/2011 </t>
  </si>
  <si>
    <t>Obras</t>
  </si>
  <si>
    <t xml:space="preserve">CZ PROMOCOES E EVENTOS LTDA ME </t>
  </si>
  <si>
    <t xml:space="preserve">PELA PRESTAÇÃO DE SERVIÇOS DE LOCAÇÃO DE MESAS E CADEIRAS, PARA ATENDER A VI FECTI - NOS DIAS 10 E 11/11/2012, CONFORME TERMO DE REFERÊNCIA E PREGÃO ELE -TRÔNICO 21/2012. </t>
  </si>
  <si>
    <t>07.684.289/0001-54</t>
  </si>
  <si>
    <t xml:space="preserve">E-26/61326/2012 </t>
  </si>
  <si>
    <t xml:space="preserve">042/2012 </t>
  </si>
  <si>
    <t>M MAIA PROMOCOES E EVENTOS LTDA</t>
  </si>
  <si>
    <t xml:space="preserve">PRESTAÇÃO DE SERVIÇO DE BUFFET (CAFÉ DA MANHÃ E ALMOÇO), CONFORME PREGÃO ELE-TRÔNICO 15/2012, PARA ATENDER AS NECESSIDADES DA FUNDAÇÃO CECIERJ </t>
  </si>
  <si>
    <t>05.643.901/0001-15</t>
  </si>
  <si>
    <t xml:space="preserve">E-26/61468/2012 </t>
  </si>
  <si>
    <t xml:space="preserve">016/2012 </t>
  </si>
  <si>
    <t>DIDATICA EDITORA DO BRASIL LTDA. ME</t>
  </si>
  <si>
    <t xml:space="preserve">PELO REGISTRO DA PRESTACAO DE SERVICO REFERENTE A IMPRESSAO DE LIVROS PARA O NOVA EJA, CONFORME RP 001/2012. </t>
  </si>
  <si>
    <t>07.567.891/0001-01</t>
  </si>
  <si>
    <t xml:space="preserve">E-26/004/1166/2013 </t>
  </si>
  <si>
    <t xml:space="preserve">PELO REGISTRO DA PRESTACAO DE SERVICO DE IMPRESSAO DO CARTAO RESPOSTA DAS QUESTOES DE MULTIPLA ESCOLHA DOS VESTIBULARES 2013-2 E 2014-1. </t>
  </si>
  <si>
    <t xml:space="preserve">E-26/004/67/2013 </t>
  </si>
  <si>
    <t xml:space="preserve">06/2013 </t>
  </si>
  <si>
    <t>DEALWAY INFORMATICA LTDA</t>
  </si>
  <si>
    <t xml:space="preserve">AQUISICAO DE EQUIPAMENTO DE INFORMATICA, PARA ATENDER AS NECESSIDADES DA FUN-DAÇÃO, EM ATENDIMENTO AO PROCESSO E-26/61508/2009. </t>
  </si>
  <si>
    <t>07.101.088/0001-87</t>
  </si>
  <si>
    <t xml:space="preserve">E-26/61508/2009 </t>
  </si>
  <si>
    <t xml:space="preserve">018/2010 </t>
  </si>
  <si>
    <t>EDIOURO GRAFICA E EDITORA LTDA.</t>
  </si>
  <si>
    <t xml:space="preserve">PELA PRESTAçãO DE SERVIçO GRáFICO, IMPRESSãO DE CADERNO DE PROVAS PARA EXAME VESTIBULAR, CONFORME PREGãO ELETRôNICO 04/2012 </t>
  </si>
  <si>
    <t xml:space="preserve">E-26/60572/2012 </t>
  </si>
  <si>
    <t xml:space="preserve">012/2012 </t>
  </si>
  <si>
    <t xml:space="preserve">PELO REGISTRO DA PRESTACAO DE SERVICO REFERENTE A IMPRESSAO DE LIVROS DE GRADUACAOI DO CONSORCIO CEDERJ, CONFORME RP: 001/2012. </t>
  </si>
  <si>
    <t xml:space="preserve">E-26/004/1167/13 </t>
  </si>
  <si>
    <t xml:space="preserve">10/2013 </t>
  </si>
  <si>
    <t xml:space="preserve">PELO REGISTRO DA PRESTACAO DE SERVICO REFERENTE A PLASTIFICACAO DE 120.000 UNIDADES DE CAPAS DE LIVROS, CONSERVACAO E REPAROS. </t>
  </si>
  <si>
    <t xml:space="preserve">E-26/004/252/2013 </t>
  </si>
  <si>
    <t xml:space="preserve">017/2013 </t>
  </si>
  <si>
    <t>MASTERVIG EXPRESS SERVICOS LTDA</t>
  </si>
  <si>
    <t xml:space="preserve">PELO REGISTRO DA PRESTACAO DE SERVICO DE TRANSPORTE DE PROVAS DOS VESTIBULARES 2013-2 E 2014-1. </t>
  </si>
  <si>
    <t>03.286.920/0001-06</t>
  </si>
  <si>
    <t xml:space="preserve">E-26/004/107/2013 </t>
  </si>
  <si>
    <t xml:space="preserve">08/2013 </t>
  </si>
  <si>
    <t>OFFICER LASER SISTEMAS LTDA</t>
  </si>
  <si>
    <t xml:space="preserve">PELO REGISTRO DA PRESTACAO DE SERVICO DE IMPRESSAO DA FOLHA RESPOSTA DE PROVA DE REDACAO E DA FOLHA RESPOSTA DE PROVA DISCURSIVA DOS VESTIBULARES 2013.2 E 2014.1. </t>
  </si>
  <si>
    <t xml:space="preserve">E-26/004/69/2013 </t>
  </si>
  <si>
    <t xml:space="preserve">07/2013 </t>
  </si>
  <si>
    <t xml:space="preserve">PELO REGISTRODA PRESTACAO DE SERVICO DE IMPRESSãO DOS CADERNOS DE PROVAS DOS VESTIBULARES__2013-2 E 2014-1. </t>
  </si>
  <si>
    <t xml:space="preserve">E-26/004/68/2013 </t>
  </si>
  <si>
    <t xml:space="preserve">05/2013 </t>
  </si>
  <si>
    <r>
      <t>Descrição Modalidade</t>
    </r>
    <r>
      <rPr>
        <sz val="11"/>
        <color indexed="8"/>
        <rFont val="Calibri"/>
        <family val="2"/>
      </rPr>
      <t>      Descrição Modalidade      </t>
    </r>
  </si>
  <si>
    <r>
      <t>      </t>
    </r>
    <r>
      <rPr>
        <b/>
        <sz val="11"/>
        <color indexed="8"/>
        <rFont val="Calibri"/>
        <family val="2"/>
      </rPr>
      <t>Valor Garantia      Valor Garantia</t>
    </r>
  </si>
  <si>
    <r>
      <t>      </t>
    </r>
    <r>
      <rPr>
        <b/>
        <sz val="11"/>
        <color indexed="8"/>
        <rFont val="Calibri"/>
        <family val="2"/>
      </rPr>
      <t>Valor Original      Valor Original</t>
    </r>
  </si>
  <si>
    <r>
      <t>       </t>
    </r>
    <r>
      <rPr>
        <b/>
        <sz val="11"/>
        <color indexed="8"/>
        <rFont val="Calibri"/>
        <family val="2"/>
      </rPr>
      <t>Total Aditivo       Total Aditivo</t>
    </r>
  </si>
  <si>
    <r>
      <t>      </t>
    </r>
    <r>
      <rPr>
        <b/>
        <sz val="11"/>
        <color indexed="8"/>
        <rFont val="Calibri"/>
        <family val="2"/>
      </rPr>
      <t>Total Contrato      Total Contrato</t>
    </r>
  </si>
  <si>
    <t>Número do Processo de Renovação anterior</t>
  </si>
  <si>
    <r>
      <t xml:space="preserve">Número do </t>
    </r>
    <r>
      <rPr>
        <b/>
        <sz val="10"/>
        <color indexed="10"/>
        <rFont val="Arial"/>
        <family val="2"/>
      </rPr>
      <t>último</t>
    </r>
    <r>
      <rPr>
        <b/>
        <sz val="10"/>
        <color indexed="8"/>
        <rFont val="Arial"/>
        <family val="2"/>
      </rPr>
      <t xml:space="preserve"> Processo de Renovação</t>
    </r>
  </si>
  <si>
    <t>2W</t>
  </si>
  <si>
    <t>11.437.097/0001-10</t>
  </si>
  <si>
    <t>E-26/004/1380/2013</t>
  </si>
  <si>
    <t>35/2013</t>
  </si>
  <si>
    <t>00 e 05</t>
  </si>
  <si>
    <t>E-26/004/2148/2014</t>
  </si>
  <si>
    <t>FIA</t>
  </si>
  <si>
    <t>RENOVAÇÃO PELO CONVÊNIO</t>
  </si>
  <si>
    <t>E-26/60.123/2012</t>
  </si>
  <si>
    <t>E-26/004/0001/2014</t>
  </si>
  <si>
    <t>e-26/004/0010/2015</t>
  </si>
  <si>
    <t>04/2014</t>
  </si>
  <si>
    <t>05 e 00</t>
  </si>
  <si>
    <t>MPLC BRASIL EMPRESA BRASILEIRA DE LICENCIAMENTO DE AUDIOVISUAIS LTDA</t>
  </si>
  <si>
    <t>Prestação de Serviços de outorga de exibição de filmes.</t>
  </si>
  <si>
    <t>07.722.379/0001-92</t>
  </si>
  <si>
    <t>E-26/63.938/2011</t>
  </si>
  <si>
    <t>07/2012</t>
  </si>
  <si>
    <t>E-26/004/0107/2014</t>
  </si>
  <si>
    <t>E-26/004/0021/2015</t>
  </si>
  <si>
    <t>TELEMAR NORTE LESTE S/A - 0800, telefonia fixa e velox.</t>
  </si>
  <si>
    <t>E-26/004/1005/2014</t>
  </si>
  <si>
    <t>e-26/004/613/2015</t>
  </si>
  <si>
    <r>
      <t>TTUDO COMÉRCIO E SERVIÇOS (</t>
    </r>
    <r>
      <rPr>
        <b/>
        <sz val="10"/>
        <rFont val="Arial"/>
        <family val="2"/>
      </rPr>
      <t>ZIULEO</t>
    </r>
    <r>
      <rPr>
        <sz val="11"/>
        <color theme="1"/>
        <rFont val="Calibri"/>
        <family val="2"/>
        <scheme val="minor"/>
      </rPr>
      <t>)</t>
    </r>
  </si>
  <si>
    <t>E-26/004/1383/2015</t>
  </si>
  <si>
    <t xml:space="preserve">UNITECH RIO </t>
  </si>
  <si>
    <t>Aquisição de equipamento de informática</t>
  </si>
  <si>
    <t>32.578/0001-54</t>
  </si>
  <si>
    <t>05/2014</t>
  </si>
  <si>
    <t>13007074 e 13007602</t>
  </si>
  <si>
    <t>08/11/206</t>
  </si>
  <si>
    <t>E-26/004/0840/2015</t>
  </si>
  <si>
    <t>13 E 13007602</t>
  </si>
  <si>
    <t>CEUMAR EXPRESS PRESTADORA DE SERVIÇOS, FRETAMENTO DE TAXI, TRANSPORTE RODOVIÁRIO DE PESSOAL E CARGA LTDA-ME</t>
  </si>
  <si>
    <t>e-26/004/1030/2015</t>
  </si>
  <si>
    <t>Locação de imovél em Petrópolis</t>
  </si>
  <si>
    <t>00 E 10</t>
  </si>
  <si>
    <t>Impressão de Livros de cadernos das provas dos vestibulares 2015/2-2016/1</t>
  </si>
  <si>
    <t>13.09.2016</t>
  </si>
  <si>
    <t>18.06.2015</t>
  </si>
  <si>
    <t>17.06.2016</t>
  </si>
  <si>
    <t>METALURGICA COSTA E ADORNO</t>
  </si>
  <si>
    <t>E-26004/2209/2014</t>
  </si>
  <si>
    <t>07/2015</t>
  </si>
  <si>
    <t>28.05.2015</t>
  </si>
  <si>
    <t>01.06.2015</t>
  </si>
  <si>
    <t>30.05.2016</t>
  </si>
  <si>
    <t>1 parcela</t>
  </si>
  <si>
    <t>13</t>
  </si>
  <si>
    <t>30.07.2015</t>
  </si>
  <si>
    <t>AMPLA ENERGIA E SERVIÇOS S/A</t>
  </si>
  <si>
    <t>e-26/004/1075/2015</t>
  </si>
  <si>
    <t>Marcos Anjos</t>
  </si>
  <si>
    <t>Carolina</t>
  </si>
  <si>
    <t>Rosane Ballona</t>
  </si>
  <si>
    <t>Leonor e Leila</t>
  </si>
  <si>
    <t>Mônica, Denilson, Fábio</t>
  </si>
  <si>
    <t>Maurício</t>
  </si>
  <si>
    <t>Caroline Alciones de Oliveira Leite</t>
  </si>
  <si>
    <t>Renato Bissa</t>
  </si>
  <si>
    <t>(21) 3527-0252</t>
  </si>
  <si>
    <t>PRORROGAR?</t>
  </si>
  <si>
    <t>Renovação Automática</t>
  </si>
  <si>
    <t>INEXIGÍVEL - RENOVAÇÃO</t>
  </si>
  <si>
    <t>Em Dia</t>
  </si>
  <si>
    <t>Processo aberto em Julho</t>
  </si>
  <si>
    <t>(24) 2237-5100</t>
  </si>
  <si>
    <t>RESCINDIR EM 01/03/2016</t>
  </si>
  <si>
    <t>(21) 2613-7483 (21) 2613-7416 (21) 99658-1601</t>
  </si>
  <si>
    <t>Prestação de Serviços de transporte de prova CEDERJ 2017-1 E 2017-2</t>
  </si>
  <si>
    <t>230</t>
  </si>
  <si>
    <t>seguro- caução</t>
  </si>
  <si>
    <t>Aquisição de Bem Comum - equipamentos de informática</t>
  </si>
  <si>
    <t>Prestação de serviço de fornecimento de software (ANTI-VÍRUS)</t>
  </si>
  <si>
    <t>2W COMÉRCIO DE INFORMÁTICA LTDA</t>
  </si>
  <si>
    <t>100 e 05</t>
  </si>
  <si>
    <t xml:space="preserve">  -</t>
  </si>
  <si>
    <t>UNITECH RIO COMÉRCIO E SERVIÇOS LTDA</t>
  </si>
  <si>
    <t>32.578.387/0001-54</t>
  </si>
  <si>
    <t>MACTECNOLOGY COMÉRCIO DE INFORMÁTICA LTDA-ME</t>
  </si>
  <si>
    <t>Aquisição de equipamentos de informática.</t>
  </si>
  <si>
    <t>05 e 100</t>
  </si>
  <si>
    <t>BOOM ENTRETENIMNETO E COMUNICAÇÃO EIRELI-ME</t>
  </si>
  <si>
    <t>Aquisição de tendas infláveis para o projeto caravana da ciência</t>
  </si>
  <si>
    <t>08.712.419/0001-88</t>
  </si>
  <si>
    <t>E-26/004/39/2017</t>
  </si>
  <si>
    <t>13/2017</t>
  </si>
  <si>
    <t>7Data Equipamentos LTDA EIRELI EPP</t>
  </si>
  <si>
    <t>21  /2018</t>
  </si>
  <si>
    <t>E-26/004/01/2018</t>
  </si>
  <si>
    <t xml:space="preserve"> 0 5/ 2018</t>
  </si>
  <si>
    <t>E-26/004/173/2019</t>
  </si>
  <si>
    <t>Fábio Rapello, Renata e Masako</t>
  </si>
  <si>
    <t>Alexandre Monteiro</t>
  </si>
  <si>
    <t>CRISTINE BARRETO, FÁBIO E RENATA</t>
  </si>
  <si>
    <t>Marcos Anjos, Allyson e André Neves</t>
  </si>
  <si>
    <t>Paulo Peloso, Allyson e André Neves</t>
  </si>
  <si>
    <t>Girlaine</t>
  </si>
  <si>
    <t>Hugo</t>
  </si>
  <si>
    <t>(21) 2293-5427</t>
  </si>
  <si>
    <t>(21) 2217-4385</t>
  </si>
  <si>
    <t>NÃO QUER ASSINAR CONTRATO</t>
  </si>
  <si>
    <t>FALTA DO - PUBLICAÇÃO EM 31/07/2017</t>
  </si>
  <si>
    <t>SEI-260004/001862/2020</t>
  </si>
  <si>
    <t>01/2021</t>
  </si>
  <si>
    <t>Seguro contra incêndio do Museu</t>
  </si>
  <si>
    <t>03/2021</t>
  </si>
  <si>
    <t>CITY CONNECT SOLUÇÕES EM TECNOLOGIA LTDA-EPP</t>
  </si>
  <si>
    <t>02/2021</t>
  </si>
  <si>
    <t>Objeto</t>
  </si>
  <si>
    <t>Contrato Nº</t>
  </si>
  <si>
    <t xml:space="preserve">Fim Vigência </t>
  </si>
  <si>
    <t>Razão Social</t>
  </si>
  <si>
    <t>SEI-26/004/000534/2019</t>
  </si>
  <si>
    <t>SEI-26/004/004098/2019</t>
  </si>
  <si>
    <t>CNPJ</t>
  </si>
  <si>
    <t>Prestação de serviços de manutenção preventiva e corretiva,
incluindo troca de peças das impressoras que se encontram na gráfica da Fundação Santa Cabrini.</t>
  </si>
  <si>
    <t>AMPLA ENERGIA E SERVIÇOS S.A. (ENEL)</t>
  </si>
  <si>
    <t>33.050.071/0001-58</t>
  </si>
  <si>
    <t>Prestação de serviços de sinalização interna e externa - Pólos CEDERJ</t>
  </si>
  <si>
    <t>13.547.395/0001-99</t>
  </si>
  <si>
    <t>SEI-260004/002158/2020</t>
  </si>
  <si>
    <t>18.623.185/0001-56</t>
  </si>
  <si>
    <t>Jorge Allyson Azevedo ID. 42618347, 
Bernardo Calil Machado Netto ID. 43775195
Rômulo Gutierrez ID. 44294450</t>
  </si>
  <si>
    <t>Ulisses Schnaider Cunha ID.: 50319639, 
Fábio Rapello Alencar ID. 42617197
Bianca Giacomelli ID. 43801854</t>
  </si>
  <si>
    <t>Ulisses Schnaider Cunha ID.: 50319639, 
Fábio Rapello Alencar ID. 42617197
Clara de Azevedo Gomes, ID.: 42616980</t>
  </si>
  <si>
    <t>Monica Santos Dahmouche ID.: 4253319-8, 
Roberto Oliveira ID.: 438171-5
Frederico Augusto de Castro Furtado ID:5028972-1.</t>
  </si>
  <si>
    <t>GREEN CARD S/A REFEIÇÕES COMÉRCIO E SERVIÇOS</t>
  </si>
  <si>
    <t>GLOBAL PRINT EDITORA GRÁFICA LTDA - ME</t>
  </si>
  <si>
    <t>ASSOCIAÇÃO PARANAENSE DE CULTURA - APC</t>
  </si>
  <si>
    <t>SHINE RIO SERVIÇOS EIRELI - ME</t>
  </si>
  <si>
    <t>V.W. REFRIGERAÇÃO E REFORMAS LTDA-ME</t>
  </si>
  <si>
    <t>Guilherme Nicolau Borges de Oliveira ID.: 51032791,
Marcus Vinicius Soares Anjos ID.: 42618347,
Bruno de Jesus Barreira Pereira ID: 4336117- 0.</t>
  </si>
  <si>
    <t>Wania Souza Lima ID.: 44215533 
Roberto Oliveira ID.: 43381715
Carolina de Assis Costa ID.: 50287800</t>
  </si>
  <si>
    <t>Guilherme Nicolau Borges de Oliveira ID.: 5103279-1  
Paulo Roberto Ribeiro ID.: 6166237
Roberto Oliveira ID.: 43381715</t>
  </si>
  <si>
    <t>Rafael Pacheco Machado Santos ID.: 5029313
Sidney Borges de Souza ID.: 35728159
Jessica Souza Cavalcanti ID.: 50291440</t>
  </si>
  <si>
    <t>Prestação de serviço de locação de veículos automotores (tipo picape)</t>
  </si>
  <si>
    <t>Prestação de serviço de locação de veículos automotores (tipo sedan)</t>
  </si>
  <si>
    <t>Prestação de serviço de locação de 04 (quatro) veículos do tipo Van</t>
  </si>
  <si>
    <t>Prestação de serviços de gestão do abastecimento, com solução utilização de solução tecnologica, e fornecimento de combustiveis através de postos credenciados</t>
  </si>
  <si>
    <t>Prestação de serviço de manutenção preventiva, corretiva e higienização ininterrupta de aparelhos de ar condicionado para atender a Fundação CECIERJ</t>
  </si>
  <si>
    <t>Prestação de serviços contínuos que requerem o dispêndio de esforço físico</t>
  </si>
  <si>
    <t>Prestação de serviços técnicos especializados na área de Tecnologia da Informação e Comunicação (TIC) para execução de tarefas continuadas dimensionadas em UST (Unidade de Serviço Técnico)</t>
  </si>
  <si>
    <t>Vinícius Magalhães
vinicius@afinet.com.br
(21)3956-3810 / 98762-5032</t>
  </si>
  <si>
    <t>Claudiane Mello
claudiane.mello@aguasdoimperador.com.br
(24) 3064-0011/(24) 99258-3401</t>
  </si>
  <si>
    <t>Charliane Conceição / Jucilene Lemos
priscila.fontes.logos@ampla.com / jucilene.azevedo@enel.com
(21) 2613-7483 (21) 2613-7416  (21) 99658-1601 / 2716-1560</t>
  </si>
  <si>
    <t>Ana Mariete/Marizete Cazetta
contratos@grupoalbatroz.com.br/ faturamento@arcolimp.com.br
(11) 3188-2111</t>
  </si>
  <si>
    <t>Joubert Tamitaro Ogawa
joubert.ogawa@pucpr.br / apc@pucpr.br
(41) 3271-1549</t>
  </si>
  <si>
    <t>Ines Leal
inesleal@cedae.com.br  
(21)2332-3049</t>
  </si>
  <si>
    <t>Contatos da Empresa</t>
  </si>
  <si>
    <t>Cristiano Baiense
cristianobaiense@cns.com.br
(21) 3278-9000</t>
  </si>
  <si>
    <t>Ana Lucia Corrêa
comercial@crownelevadores.com.br
(21) 96426-6014</t>
  </si>
  <si>
    <t>Leonardo Campos
leonardo.campos@focorj.com.br , focoservicosgerais@gmail.com 
99108-3888 (Leonardo) / 7705-0889 (Luis) / (21) 3083-4818</t>
  </si>
  <si>
    <t>Warléia Moura
globalprinteditora@yahoo.com.br
(31)3198-1100</t>
  </si>
  <si>
    <t>Geane Leal / Vania Leal
gms@gmstransportes.com.br
(21) 99924-0965 (Vania)/ (21) 2691-7212/ (21) 97038-7409</t>
  </si>
  <si>
    <t>Viviane Moura / Dario
ebecrio@ebec-sa.com.br dario@ebec-sa.com.br
(21) 3972-0800 / (21) 2502-0971/ 2213-4036 
DARIO: (21) 99977-6808 - (31) 2102-5510 / (31) 2102-5526</t>
  </si>
  <si>
    <t>Sheila Freire
safap@ioerj.com.br
2717-4032</t>
  </si>
  <si>
    <t>Thais Silva
grandesclientes@light.com.br
(21) 2211-2753 / (21) 2211.2950 / (21) 99981.3035/ 99981-2356</t>
  </si>
  <si>
    <t>Renan Bazílio
anaiz.rodrigues@portoseguro.com.br
(11) 3366-3258</t>
  </si>
  <si>
    <t>Eduardo Farias
shinerio@shinerio.com / shineriorj@gmail.com
(21) 3540-0693 / (21) 96463-3899</t>
  </si>
  <si>
    <t>Carlos Roberto
carlos.filho@valecard.com.br
(34) 8424-9742</t>
  </si>
  <si>
    <t>Danúbia Lima / Elder Mencalha
contrato@zltec.com.br / comercial07@zltec.com.br
(21) 3221-8300</t>
  </si>
  <si>
    <t>Guilherme Nicolau Borges de Oliveira ID.: 51032791, 
Silvano da Silva Perim ID.: 43826563
Paulo Roberto Ribeiro ID.: 6166237</t>
  </si>
  <si>
    <t>Deno de Paiva do Nascimento ID. 20163576   
Guilherme Nicolau Borges de Oliveira ID.: 5103279-1 
Silvano da Silva Perim ID.: 43826563</t>
  </si>
  <si>
    <t>Ulisses Schnaider Cunha ID.: 50319639, 
Khelma Vigorito Constâncio ID. 35283157
Luiz Fernando Jardim Bento ID. 50291700</t>
  </si>
  <si>
    <t>Jessica Seixas Colonezi ID: 50319043,  
Lenita dos Santos Ferreira ID.:50818589 
Everton Costa Santos ID.: 43382231</t>
  </si>
  <si>
    <t>Total Global do contrato</t>
  </si>
  <si>
    <t>R$ 10.000,00 (Estimado)</t>
  </si>
  <si>
    <t>N/A</t>
  </si>
  <si>
    <t>E-26/004/262/2018
E-26/004/29/2019
SEI-260004/000843/2020</t>
  </si>
  <si>
    <t>E-26/004/100235/2018
E-26/004/174/2019</t>
  </si>
  <si>
    <t>E-26/004/100236/2018
E-26/004/166/2019
SEI-26/004/003900/2019
SEI-260004/001218/2020</t>
  </si>
  <si>
    <t>E-26/004/28/2019
SEI-260004/001056/2020</t>
  </si>
  <si>
    <t>Processos de Termo Aditivo</t>
  </si>
  <si>
    <t>Processos de Reajuste</t>
  </si>
  <si>
    <t>E-26/004/148/2017
E-26/004/1200/2017
SEI-26/004/000373/2019</t>
  </si>
  <si>
    <t>Outros Processos SEI Relacionados</t>
  </si>
  <si>
    <t>Valor Anual</t>
  </si>
  <si>
    <t>Danilo / Angela
dsoares.maira@gmail.com
dsoares.angela@gmail.com
(31) 2534-1988</t>
  </si>
  <si>
    <t>HAWK SEGURANÇA E VIGILÂNCIA LTDA</t>
  </si>
  <si>
    <t>05/2021</t>
  </si>
  <si>
    <t>3.3.90.39.23</t>
  </si>
  <si>
    <t>12.978.986/0001-58</t>
  </si>
  <si>
    <t>SEI-260004/001458/2020</t>
  </si>
  <si>
    <t>ELEMMAX ELEVADORES LTDA</t>
  </si>
  <si>
    <t>Prestação de serviços continuados de manutenção preventiva e corretiva com fornecimento de peças para 2 (dois) elevadores do Edifício D.Pedro II</t>
  </si>
  <si>
    <t>07/2021</t>
  </si>
  <si>
    <t>SEI-260004/000251/2021</t>
  </si>
  <si>
    <t>MARCELO ELIZIO MIRANDA DE ÁVILA, ID.5029280-3, 
GUILHERME NICOLAU BORGES DE OLIVEIRA, ID.5103279-1
WANIA SOUZA LIMA, ID. 4221553-3</t>
  </si>
  <si>
    <t>14.785.965/0001-41</t>
  </si>
  <si>
    <t>339039.70</t>
  </si>
  <si>
    <t>Prestação de serviços referente a utilização de mão de obra em cumprimento de pena nos regimes semiaberto, aberto, prisão albergue domiciliar e livramento condicional de atividade laborativa.</t>
  </si>
  <si>
    <t>04/2020</t>
  </si>
  <si>
    <t>33.91.39.29</t>
  </si>
  <si>
    <t>29.962.016/0001-67</t>
  </si>
  <si>
    <t>SEI-260004/001220/2020</t>
  </si>
  <si>
    <t>Sidney Borges de Souza ID.: 35728159, 
Jéssica Souza Cavalcanti ID.: 50291440 
Rafael Pacheco Machado Santos ID.: 5029313</t>
  </si>
  <si>
    <t>E-26/004/0148/2017</t>
  </si>
  <si>
    <t>Sob Demanda</t>
  </si>
  <si>
    <t>Pagamento único</t>
  </si>
  <si>
    <t>DSOARES EMPREENDIMENTOS E CONSTRUCOES EIRELI</t>
  </si>
  <si>
    <t>Prestação de serviços de execução de Sondagem à Percussão</t>
  </si>
  <si>
    <t>08/2021</t>
  </si>
  <si>
    <t>SEI-260004/000463/2021</t>
  </si>
  <si>
    <t>Sidney Borges de Souza ID.: 35728159
Jéssica Souza Cavalcanti ID.: 50291440 
Rafael Pacheco Machado Santos ID.: 50293133</t>
  </si>
  <si>
    <t>Prestação Simples</t>
  </si>
  <si>
    <t>Concessionária</t>
  </si>
  <si>
    <t>Mão de obra dedicada</t>
  </si>
  <si>
    <t>Modelo de Prestação de Serviços</t>
  </si>
  <si>
    <t>Prestação de serviço de manutenção preventiva e corretiva, com fornecimento de peças, componentes e acessórios de elevador (2 Museu 1 pólo Nova Iguaçu)</t>
  </si>
  <si>
    <t>Alex de Lima Sales ID.: 42149130
Wania Souza de Lima  ID.: 44621426
Marcelo Elízio Miranda de Ávila ID.: 50292803</t>
  </si>
  <si>
    <t>ALUGUEL DE PETRÓPOLIS (MARIA CRISTINA DOS SANTOS)</t>
  </si>
  <si>
    <t>Locação</t>
  </si>
  <si>
    <t>Locação de imóvel para o CEJA Petrópolis</t>
  </si>
  <si>
    <t>06/2021</t>
  </si>
  <si>
    <t xml:space="preserve">Sidney Borges de Souza ID.: 35728159, 
Jéssica Souza Cavalcanti ID.: 50291440
Rafael Pacheco Machado Santos,  ID.: 5029313 </t>
  </si>
  <si>
    <t>597.771.867-72</t>
  </si>
  <si>
    <t>SEI-260004/001891/2020</t>
  </si>
  <si>
    <t>20.051.915/0001-33</t>
  </si>
  <si>
    <t>339039.61</t>
  </si>
  <si>
    <t>Jorge Allyson Azevedo ID.: 42618347, 
Bruno de Jesus Barreira Pereira ID 4336117-0
Maximiano Correia Martins ID 51159546,</t>
  </si>
  <si>
    <t>SEI-26/004/000007/2019</t>
  </si>
  <si>
    <t>Leandro Santos (corretor) / Welton Santos (Porto Seguro)
leandro.santos@flanci.com.br / 
contratos.licitacoes@portoseguro.com.br
4003-3156 - Ramal 304 / (11) 3366-3258 (Porto Seguro)</t>
  </si>
  <si>
    <t>José Viveiros
joseviveiroadv@gmail.com
(24) 98822-5512</t>
  </si>
  <si>
    <t>SEI-260004/000284/2021</t>
  </si>
  <si>
    <t>Thayane Santos (PRODERJ)
thayane.santos@globalhitss.com.br
(21) 99255-1829
(21) 2121-8975</t>
  </si>
  <si>
    <t>Marco Aurélio Barreto / Raphael Ícaro
vw.comercial@gmail.com / br.raphaelicaro@gmail.com
(21) 3502-5054/ 2565-7748 / 97191-9898</t>
  </si>
  <si>
    <t>DISTRIBUIDORA DE HORTIGRANJEIROS CENTRAL - EIRELI</t>
  </si>
  <si>
    <t>Aquisição de galões de água mineral</t>
  </si>
  <si>
    <t>09/2021</t>
  </si>
  <si>
    <t>Herica Cristina / Jefferson
atacadaohortifruticentral@gmail.com
98640-3968/ 99738-0846</t>
  </si>
  <si>
    <t>31.565.703/0001-90</t>
  </si>
  <si>
    <t>SEI-260004/000446/2021</t>
  </si>
  <si>
    <t>SENHOR DOS CUPINS LTDA</t>
  </si>
  <si>
    <t>Eliminação de pragas urbanas</t>
  </si>
  <si>
    <t>11/2021</t>
  </si>
  <si>
    <t>SEI-260004/001705/2020</t>
  </si>
  <si>
    <t>28.470.673/0001-24</t>
  </si>
  <si>
    <t>Alan Dias / Bianca S S Dias
financeiro@senhordoscupins.com.br
97573-8022 / 4132-6509</t>
  </si>
  <si>
    <t>Prestação de serviço de locação de 05 (cinco) veículos do tipo Van</t>
  </si>
  <si>
    <t>12/2021</t>
  </si>
  <si>
    <t>BMJ ENGENHARIA E SERVIÇOS EIRELI</t>
  </si>
  <si>
    <t>Projeto as-built</t>
  </si>
  <si>
    <t xml:space="preserve">Amélia
32687506 / 964532809 </t>
  </si>
  <si>
    <t>11.692.587/0001-63</t>
  </si>
  <si>
    <t>SEI-260004/002017/2020</t>
  </si>
  <si>
    <t>FOCO SERVIÇOS ESPECIALIZADOS EIRELI</t>
  </si>
  <si>
    <t>Ok</t>
  </si>
  <si>
    <t>E-26/004/24/2019
SEI-260004/000411/2021</t>
  </si>
  <si>
    <t>SEI-260004/000832/2021</t>
  </si>
  <si>
    <t>SEI-260004/000785/2021</t>
  </si>
  <si>
    <t>SEI-260004/001702/2020</t>
  </si>
  <si>
    <t>SOBERANA COMÉRCIO E SERVIÇOS EIRELI</t>
  </si>
  <si>
    <t>16/2021</t>
  </si>
  <si>
    <t>Adjalmir / Jaqueline
adjalmir@hotmail.com / jaquelinenazarios@hotmail.com
(21) 96471-5545</t>
  </si>
  <si>
    <t>3390.30.02</t>
  </si>
  <si>
    <t>31.172.252/0001-21</t>
  </si>
  <si>
    <t>Guilherme Nicolau Borges de Oliveira ID 5103279-1
Luciano Marques Gomes ID.: 616562-1
Paulo Roberto Ribeiro ID.:616623-7</t>
  </si>
  <si>
    <t>CELEBRITY COMÉRCIO E SERVIÇOS DE MÁQUINAS INDUSTRIAIS LTDA</t>
  </si>
  <si>
    <t>Manutenção da gráfica da Fundação Santa Cabrini.</t>
  </si>
  <si>
    <t>17/2021</t>
  </si>
  <si>
    <t>SEI-260004/000118/2021</t>
  </si>
  <si>
    <t>3390.39.17</t>
  </si>
  <si>
    <t>Alessandra / Laurino
celebritylvb@gmail.com
21 - 26782546 / 27781271 / 26782694 / 27783685
(whattsap) 21 992589496/ 21 988483331</t>
  </si>
  <si>
    <t>13/2021</t>
  </si>
  <si>
    <t>27.595.780/0001-16</t>
  </si>
  <si>
    <t>3390.39.13</t>
  </si>
  <si>
    <t>SEI-260004/000591/2021</t>
  </si>
  <si>
    <t>Denis Alves da Silva
denisas@csbrasilservicos.com.br / valmir.lima@csbrasilservicos.com.br / adriano.barros@csbrasilservicos.com.br</t>
  </si>
  <si>
    <t>Guilherme Nicolau Borges de Oliveira ID.: 5103279-1  
José Luis Pereira da Silva ID.: 51191261
Andrea Dias Fiães ID.:43382940</t>
  </si>
  <si>
    <t>R$ 15.900,00 (Estimado)</t>
  </si>
  <si>
    <t>SEI-260004/001935/2020</t>
  </si>
  <si>
    <t>E-26/004/25/2019
SEI-260004/000411/2021</t>
  </si>
  <si>
    <t>SEI-260004/000317/2020</t>
  </si>
  <si>
    <t>E-26/004/000028/2019
SEI-260004/001056/2020
SEI-260004/000408/2021</t>
  </si>
  <si>
    <t>Cristiane Reis/ Robert Ribeiro / Susiane Kempfer
cristiane.reis@grupogreencard.com.br/
robert.wense@grupogreencard.com.br
susiane.kempfer@grupogreencard.com.br
(21) 2220-1456 (51)3286-7402 (51) 3226-8999</t>
  </si>
  <si>
    <t>SEI-26/004/003043/2019</t>
  </si>
  <si>
    <t>SEI-260004/002259/2020</t>
  </si>
  <si>
    <t>SEI-260004/001809/2020</t>
  </si>
  <si>
    <t>E-26/004/760/2018
E-26/004/271/2017
E-26/004/100233/2018
SEI-26/004/001617/2019
SEI-260004/000810/2021
SEI-260004/001666/2021</t>
  </si>
  <si>
    <t>SEI-26/004/001302/2019</t>
  </si>
  <si>
    <t>SEI-26/004/002935/2019</t>
  </si>
  <si>
    <t>SEI-260004/001564/2020</t>
  </si>
  <si>
    <t>E-26/004/100452/2018
E-26/004/234/2019
SEI-260004/001086/2020
SEI-260004/001047/2021</t>
  </si>
  <si>
    <t>Prestação de serviço de Interpretação de Língua Brasileira de Sinais – LIBRAS</t>
  </si>
  <si>
    <t>15/2021</t>
  </si>
  <si>
    <t>339039.82</t>
  </si>
  <si>
    <t>33.981.408/0001-40</t>
  </si>
  <si>
    <t>INSTITUTO DE PSICOLOGIA CLÍNICA EDUCACIONAL E PROFISSIONAL (LIBRAS)</t>
  </si>
  <si>
    <t>SEI-260004/001122/2021</t>
  </si>
  <si>
    <t>Luciana Tavares Perdigão ID 5032416-0, 
Marianna Augusta Ferrari do Outeiro Bernstein ID 4338223-1
Flávia Auxiliadora Alves Muniz ID 5116082-0</t>
  </si>
  <si>
    <t>Juliana Vieira da Silva
ztronservicos@gmail.com
21 97690-1042</t>
  </si>
  <si>
    <t>SEI-260004/001236/2020
SEI-260004/000819/2021</t>
  </si>
  <si>
    <t>R MORAES AGENCIA DE TURISMO EIRELI (ANTIGA P&amp;P TURISMO LTDA)</t>
  </si>
  <si>
    <t>Simone Maia / Thiago Silva
licitacao@rmtur.com.br / comercial1.rj@rmtur.com.br / contratos@rmtur.com.br
(49) 3335-0531 / (49) 98836-9045 / (49) 99586-5992</t>
  </si>
  <si>
    <t>SANTA CABRINI</t>
  </si>
  <si>
    <t>OI S.A. (ANTIGA TELEMAR NORTE LESTE S/A)</t>
  </si>
  <si>
    <t>SEI-260004/001842/2021</t>
  </si>
  <si>
    <t>SEI-260004/001616/2021</t>
  </si>
  <si>
    <t>SEI-26/004/000172/2019
SEI-26/004/000140/2019
SEI-260004/000272/2020
SEI-260004/001617/2021</t>
  </si>
  <si>
    <t>Jorge Allyson Azevedo ID. 42618341
André Coutinho Machado ID 5098080-7
Bernardo Calil Machado Neto ID. 43775195</t>
  </si>
  <si>
    <r>
      <t xml:space="preserve">Rogério / Daniel
rogerio.encarnacao@ipcep.org.br / daniel.sa@ipcep.org.br
(21) 98331-1405 / (21) 3079-7736
</t>
    </r>
    <r>
      <rPr>
        <sz val="12"/>
        <color rgb="FFFF0000"/>
        <rFont val="Arial"/>
        <family val="2"/>
      </rPr>
      <t>(Rafael Gestor da Ata (21) 2380-9216)</t>
    </r>
  </si>
  <si>
    <t>Fornecimento de energia elétrica na modalidade tarifária convencional binômia (Gráfica, Benfica, Pólo Rocinha e Pólo Alemão)</t>
  </si>
  <si>
    <t>SEI-260004/001867/2021</t>
  </si>
  <si>
    <t>SEI-260004/001936/2021</t>
  </si>
  <si>
    <t>SEI-260004/001866/2021</t>
  </si>
  <si>
    <t>Prestação do pacote de serviços dos Correios</t>
  </si>
  <si>
    <t>04/2021</t>
  </si>
  <si>
    <t xml:space="preserve"> SEI-260004/001058/2020 e 53117.009301/2019-76</t>
  </si>
  <si>
    <t>34.028.316/0002-94</t>
  </si>
  <si>
    <t>339039.05</t>
  </si>
  <si>
    <t>SEI-26/004/001558/2019</t>
  </si>
  <si>
    <t>SEI-26004/001235/2020
SEI-260004/002109/2021
SEI-260004/001205/2021</t>
  </si>
  <si>
    <t>Camila Teixeira
auditoria@cityconnect.com.br / contratos2@cityconect.com.br
(21)98820-2612 (24)3337-7525</t>
  </si>
  <si>
    <t>SEI-260004/001272/2021</t>
  </si>
  <si>
    <t>18/2021</t>
  </si>
  <si>
    <t>19/2021</t>
  </si>
  <si>
    <t>SEI-260004/001641/2020</t>
  </si>
  <si>
    <t>SEI-260004/000437/2021</t>
  </si>
  <si>
    <t>Paulo Fernandes dos Santos Reis ID.: 51251787 
Guilherme Nicolau Borges de Oliveira ID.: 5103279-1 
Silvano da Silva Perim ID.: 43826563</t>
  </si>
  <si>
    <t>DTCOM DIRECT TO COMPANY S/A</t>
  </si>
  <si>
    <t>Produção de dois cursos preparatórios EAD</t>
  </si>
  <si>
    <t>01/2022</t>
  </si>
  <si>
    <t>Camila Cosme / Cristiane Fialla
camila.cosme@dtcom.com.br / cristiane@dtcom.com.br
(11) 9.3285-4751 / (41) 3671.9000</t>
  </si>
  <si>
    <t>339039.21</t>
  </si>
  <si>
    <t>03.303.999/0001-36</t>
  </si>
  <si>
    <t>Camila Benevides Delfino da Silva ID.: 5119231-4
Milena de Sousa Nascimento Bento ID.: 5081413-3
Ulisses Schnaider Cunha ID.: 5031963-9</t>
  </si>
  <si>
    <t>SEI-260004/001924/2021</t>
  </si>
  <si>
    <t>E-26/004/27/2019
SEI-260004/000842/2020
SEI-260004/000280/2021
SEI-260004/000437/2022</t>
  </si>
  <si>
    <t>SEI-26/004/004146/2019
SEI-260004/001213/2020
SEI-260004/001729/2020
SEI-260004/001708/2021
SEI-260004/000438/2022</t>
  </si>
  <si>
    <t>Infovia 3.0 (fornecimento de internet)</t>
  </si>
  <si>
    <t>02/2022</t>
  </si>
  <si>
    <t>339040.13</t>
  </si>
  <si>
    <t>SEI-260004/000321/2022</t>
  </si>
  <si>
    <t>22/2021</t>
  </si>
  <si>
    <t>76.659.820/0003-13</t>
  </si>
  <si>
    <t>Simone da Cruz Correa de Souza ID. 5032085-8
Vera Vani Alves de Pinho ID. 4327529-0 
Fabio Rapello Alencar ID. 4261719-7</t>
  </si>
  <si>
    <t>Thayane Santos
thayane.santos@globalhitss.com.br
(21) 99255-1829
(21) 2121-8975</t>
  </si>
  <si>
    <t>SEI-260004/000996/2021</t>
  </si>
  <si>
    <t>SEI-260004/000355/2022</t>
  </si>
  <si>
    <t>SEI-260004/000682/2022</t>
  </si>
  <si>
    <t>Viviane Moura / Dario
ebecrio@ebec-sa.com.br dario@ebec-sa.com.br diretoria@ebec-sa.com.br
(21) 3972-0800 / (21) 2502-0971/ 2213-4036  (31) 2102-5510
DARIO: (21) 99977-6808 - (31) 2102-5510 / (31) 2102-5526</t>
  </si>
  <si>
    <t>E-26/004/895/2017
E-26/004/198/2018
E-26/004/1200/2017
E-26/004/101121/2018
SEI-26/004/004456/2019
SEI-260004/000029/2021
SEI-260004/000707/2022</t>
  </si>
  <si>
    <t>3390.39.07</t>
  </si>
  <si>
    <t>SEI-260004/001236/2020</t>
  </si>
  <si>
    <t>SEI-260004/000962/2022</t>
  </si>
  <si>
    <t>RIOPAR PARTICIPAÇÕES S.A.</t>
  </si>
  <si>
    <t>Prestação de serviço de confecção e recarga de vales transporte.</t>
  </si>
  <si>
    <t>SEI-260004/000331/2022</t>
  </si>
  <si>
    <t>03/2022</t>
  </si>
  <si>
    <t>04/2022</t>
  </si>
  <si>
    <t>339039.43</t>
  </si>
  <si>
    <t>16.727.386/0001-78</t>
  </si>
  <si>
    <t>(21) 2217-5350
Ramal: 6386 - Alessandra Dantas (jurídico)
Ramal 6383 Grace Costa (jurídico)</t>
  </si>
  <si>
    <t>SEI-260004/001167/2022</t>
  </si>
  <si>
    <t>28.542.017/0004-32</t>
  </si>
  <si>
    <t>SEI-26/004/001334/2019</t>
  </si>
  <si>
    <t>SOMOS 3 DISTRIBUIDORA DE ALIMENTOS LTDA</t>
  </si>
  <si>
    <t>Aquisição e entrega de galões de água mineral.</t>
  </si>
  <si>
    <t>05/2022</t>
  </si>
  <si>
    <t>Kamilla Andrade
somostres.distribuidora@gmail.com
(21) 992057260</t>
  </si>
  <si>
    <t>339030.20</t>
  </si>
  <si>
    <t>44.404.764/0001-18</t>
  </si>
  <si>
    <t>SEI-260004/002367/2021</t>
  </si>
  <si>
    <t>SEI-260004/000583/2022</t>
  </si>
  <si>
    <t>07/2022</t>
  </si>
  <si>
    <t>SEI-260004/000100/2022</t>
  </si>
  <si>
    <t>Seguro Total de veículos</t>
  </si>
  <si>
    <t>06/2022</t>
  </si>
  <si>
    <t>Guilherme Moro (corretor) / Welton Santos (Porto Seguro)
gmoro@perspectivaseguros.com.br / 
contratos.licitacoes@portoseguro.com.br
4003-3156 - Ramal 304 / (11) 3366-3258 (Porto Seguro)</t>
  </si>
  <si>
    <t>SEI-260004/002421/2021</t>
  </si>
  <si>
    <t>Materiais para combate ao COVID -NÃO IRÁ RENOVAR</t>
  </si>
  <si>
    <t>CORREIOS</t>
  </si>
  <si>
    <t>E-26/004/169/2019
SEI-260004/001076/2020
SEI-260004/000815/2021
SEI-260004/000541/2022</t>
  </si>
  <si>
    <t>Tatiana Zouain / Gislaine Mincewicz 
tatiana.zouain@oi.net.br / gislaine.mincewicz@oi.net.br
(21) 3131-8363/ 98453-0840 / (21) 3131-8895/ 98568-1777</t>
  </si>
  <si>
    <t>Jorge Maltez / Vinicio Silva
faturamento@grupohawk.com.br 
/ comercial02@grupohawk.com.br / jmaltez@grupohawk.com.br
(21) 3556-0407 / 3579-0407 / (21) 96408-9993</t>
  </si>
  <si>
    <t>Impressão de material Didático (CEDERJ/CEJA) NÃO IRÁ RENOVAR</t>
  </si>
  <si>
    <t>Impressão de material Didático (PVS) NÃO IRÁ RENOVAR</t>
  </si>
  <si>
    <t>SEI-260004/000323/2021</t>
  </si>
  <si>
    <t>SEI-260004/000278/2021
SEI-260004/000209/2021
SEI-260004/000260/2020
SEI-260004/000952/2021</t>
  </si>
  <si>
    <t>E-26/004/100236/2018
E-26/004/166/2019
SEI-260/004/003900/2019
SEI-260004/001218/2020
SEI-260004/001079/2020
SEI-260004/000963/2021
SEI-260004/000847/2021
SEI-260004/001944/2022</t>
  </si>
  <si>
    <t>SEI-26/004/003493/2019
SEI-260004/001935/2021
SEI-260004/002297/2022</t>
  </si>
  <si>
    <t>BRAINSTORMING ASSESSORIA DE PLANEJAMENTO E INFORMÁTICA LTDA</t>
  </si>
  <si>
    <t>Consultoria em planejamento estratégico (Método Grumbach)</t>
  </si>
  <si>
    <t>08/2022</t>
  </si>
  <si>
    <t>01.595.655/0001-12</t>
  </si>
  <si>
    <t>Mônica Santos Dahmouche ID.: 42533198; 
Viviane Loureiro Villar Figueiredo de Oliveira ID.: 43800920; Jorge Allyson Azevedo ID. 42618341</t>
  </si>
  <si>
    <t>Dez parcelas de R$ 29.000,00 (ultrapassa o período do contrato)</t>
  </si>
  <si>
    <t>SEI-260004/002309/2021</t>
  </si>
  <si>
    <t>SEI-260004/001866/2022</t>
  </si>
  <si>
    <t>T.P.S. DOS SANTOS SERVIÇOS E EVENTOS LTDA</t>
  </si>
  <si>
    <t>Alimentação XVI FECTI</t>
  </si>
  <si>
    <t>11/2022</t>
  </si>
  <si>
    <t>Tabata Santos
21 9809-97403
sonhosdocesrj@gmail.com; TABATAPALOMA@YAHOO.COM.BR</t>
  </si>
  <si>
    <t>3390.39.03</t>
  </si>
  <si>
    <t>12.962.538/0001-66</t>
  </si>
  <si>
    <t>SEI-260004/000762/2022</t>
  </si>
  <si>
    <t>Viviane Vieira
pergamum.contratos@grupomarista.org.br 
viviane.v@pucpr.br
41 3122 - 4801 / 41 3271-1736</t>
  </si>
  <si>
    <t>ASSOCIAÇÃO CARIOCA DE PRESTADORES DE SERVIÇOS ARTÍSTICOS E CULTURAIS</t>
  </si>
  <si>
    <t>Prestação de serviço de locação de estandes e pórticos adesivados, com extintores de incêndio</t>
  </si>
  <si>
    <t>12/2022</t>
  </si>
  <si>
    <t>08.827.841/0001-89</t>
  </si>
  <si>
    <t>SEI-260004/000759/2022</t>
  </si>
  <si>
    <t>BAZAR E PAPELARIA MN LTDA</t>
  </si>
  <si>
    <t>Prestação de serviços de CTP (Compute to Plate)</t>
  </si>
  <si>
    <t>Fernando Sepúlveda
LICITABAZAR@HOTMAIL.COM - Tel: (21) 3278-6390 / 98276-0039</t>
  </si>
  <si>
    <t>14.702.169/0001-06</t>
  </si>
  <si>
    <t>Ulisses Schnaider Cunha ID.: 50319639, 
Diana Miranda Castellani, ID. 4338329-7
Bianca Giacomelli ID. 43801854</t>
  </si>
  <si>
    <t>SEI-260004/000439/2022</t>
  </si>
  <si>
    <t>SEI-260004/000952/2021</t>
  </si>
  <si>
    <t>SEI-260004/001134/2022</t>
  </si>
  <si>
    <t>13/2022</t>
  </si>
  <si>
    <t>SEI-260004/000450/2022</t>
  </si>
  <si>
    <t>Guilherme Nicolau Borges de Oliveira ID.: 51032791
Paulo Fernandes dos Santos Reis ID 21251787
Paulo Roberto Ribeiro ID.: 6166237</t>
  </si>
  <si>
    <t>WEBTRIP AGENCIA DE VIAGENS E TURISMO EIRELI</t>
  </si>
  <si>
    <t>Prestação de Serviços de Agência de Viagens</t>
  </si>
  <si>
    <t>10/2022</t>
  </si>
  <si>
    <t>07.340.993/0001-90</t>
  </si>
  <si>
    <t>Guilherme Nicolau Borges de Oliveira ID.: 51032791
Andrea Dias Fiães ID.: 43382940
Sandra Maria Viegas da Silva ID.: 4212351-8</t>
  </si>
  <si>
    <t>SEI-260004/001292/2022</t>
  </si>
  <si>
    <t>SEI-260004/000567/2021</t>
  </si>
  <si>
    <t>SEI-260004/000147/2022</t>
  </si>
  <si>
    <t>SEI-260004/001240/2020
SEI-260004/002249/2020
SEI-260004/001209/2021
SEI-260004/001366/2022</t>
  </si>
  <si>
    <t>webtrip.tur.br/contate.pdf
doc.webtrip.tur.br</t>
  </si>
  <si>
    <t>01/2023</t>
  </si>
  <si>
    <t>SEI-260004/002327/2022</t>
  </si>
  <si>
    <t>NOLASCO CONSTRUÇOES REFORMAS E INSTALAÇÕES LTDA-ME</t>
  </si>
  <si>
    <t>02/2023</t>
  </si>
  <si>
    <t>19.024.253/0001-23</t>
  </si>
  <si>
    <t>SEI-260004/000092/2023</t>
  </si>
  <si>
    <t>03/2023</t>
  </si>
  <si>
    <t>SEI-260004/000044/2023</t>
  </si>
  <si>
    <t>NTSEC SOLUÇÕES EM TELEINFORMÁTICA LTDA</t>
  </si>
  <si>
    <t>Prestação de serviços de subscrição de licenças de software para solução Antivírus, incluindo console de gerenciamento, suporte, instalação, treinamento, garantia e atualização irrestrita para a última versão existente do fabricante por 36 meses.</t>
  </si>
  <si>
    <t>04/2023</t>
  </si>
  <si>
    <t>09.137.728/0001-34</t>
  </si>
  <si>
    <t>05/2023</t>
  </si>
  <si>
    <t>33.780.199/0001-77</t>
  </si>
  <si>
    <t>Guilherme Nicolau Borges de Oliveira ID.: 51032791, 
Rafael Sales Cruz ID.: 5008820-3
Joab da Rocha Oliveira ID.: 51158680-1</t>
  </si>
  <si>
    <t>Guilherme Nicolau Borges de Oliveira ID.: 5103279-1  
Joab da Rocha Oliveira ID.: 51158680-1
Roberto Oliveira ID.: 43381715</t>
  </si>
  <si>
    <t xml:space="preserve">Karina Franco da Costa
karinafranco@correios.com.br
(21) 3088-3580 </t>
  </si>
  <si>
    <t>Bruno de Jesus Barreira Pereira ID.: 43361170
Claudio dos Santos Martins 42718171
André Coutinho Machado ID 5098080-7</t>
  </si>
  <si>
    <t>SEI-260004/001294/2021</t>
  </si>
  <si>
    <t xml:space="preserve">
licitacao@gruponolasco.com; juridico@gruponolasco.com
</t>
  </si>
  <si>
    <t>Ana Batista / Thais Forastieri
ana.batista@ntsec.com.br / thais.forastieri@ntsec.com.br
(11) 97944-3834 / (11) 95571-6183</t>
  </si>
  <si>
    <t>comercial@santacabrini.rj.gov.br</t>
  </si>
  <si>
    <t>Raul Grumbach
raul@brainstorming.com.br
(21) 99999-8760</t>
  </si>
  <si>
    <t>Leandro Lazaroni
licita.kratus@gmail.com
(47) 9947-3529/ (21) 9722-74664</t>
  </si>
  <si>
    <r>
      <t xml:space="preserve">Prestação de serviços contínuos de limpeza e higienização com fornecimento de mão de obra e materiais de consumo
</t>
    </r>
    <r>
      <rPr>
        <sz val="12"/>
        <color rgb="FFFF0000"/>
        <rFont val="Calibri"/>
        <family val="2"/>
        <scheme val="minor"/>
      </rPr>
      <t>NOVA LICITAÇÃO SEI-260004/000355/2022</t>
    </r>
  </si>
  <si>
    <r>
      <t xml:space="preserve">Prestação de serviços de manutenção do programa </t>
    </r>
    <r>
      <rPr>
        <i/>
        <sz val="12"/>
        <color theme="1"/>
        <rFont val="Calibri"/>
        <family val="2"/>
        <scheme val="minor"/>
      </rPr>
      <t>PERGAMUM® (software)</t>
    </r>
  </si>
  <si>
    <r>
      <t xml:space="preserve">Prestação de serviços de condutores automotivos 
</t>
    </r>
    <r>
      <rPr>
        <sz val="12"/>
        <color rgb="FFFF0000"/>
        <rFont val="Calibri"/>
        <family val="2"/>
        <scheme val="minor"/>
      </rPr>
      <t>NOVA LICITAÇÃO SEI-260004/002427/2021</t>
    </r>
  </si>
  <si>
    <r>
      <t xml:space="preserve">Prestação de serviço de vigilância desarmada
</t>
    </r>
    <r>
      <rPr>
        <sz val="12"/>
        <color rgb="FFFF0000"/>
        <rFont val="Calibri"/>
        <family val="2"/>
        <scheme val="minor"/>
      </rPr>
      <t>NOVA LICITAÇÃO SEI-260004/000052/2023</t>
    </r>
  </si>
  <si>
    <r>
      <t xml:space="preserve">Prestação de Serviços contínuos de Portaria (CEJA) 
</t>
    </r>
    <r>
      <rPr>
        <b/>
        <sz val="12"/>
        <color rgb="FFFF0000"/>
        <rFont val="Calibri"/>
        <family val="2"/>
        <scheme val="minor"/>
      </rPr>
      <t>Nova Licitação - SEI-260004/000464/2022</t>
    </r>
  </si>
  <si>
    <r>
      <t xml:space="preserve">E-26/004/100247/2018
SEI-26/004/004451/2019
SEI-260004/001728/2020
SEI-260004/001169/2021
SEI-260004/001699/2021
</t>
    </r>
    <r>
      <rPr>
        <b/>
        <sz val="12"/>
        <color rgb="FFFF0000"/>
        <rFont val="Calibri"/>
        <family val="2"/>
        <scheme val="minor"/>
      </rPr>
      <t>SEI-260004/001759/2022</t>
    </r>
  </si>
  <si>
    <t>SEI-260004/001838/2021
SEI-260004/001313/2022 (ofícios)</t>
  </si>
  <si>
    <t>SEI-260004/000155/2023</t>
  </si>
  <si>
    <t>SEI-260004/002020/2021</t>
  </si>
  <si>
    <t>Ulisses Schnaider Cunha ID.: 50319639, 
Fábio Rapello Alencar ID. 42617197
Flavia Ferreira Degani Candido ID.: 5103286-4</t>
  </si>
  <si>
    <t>Rafael Sales Cruz ID.: 5008820-3
Gabriel Malaquias de Souza ID.: 44621426
Guilherme Nicolau Borges de Oliveira ID.:51032791</t>
  </si>
  <si>
    <t>Joab da Rocha Oliveira ID.: 51158680-1
Guilherme Nicolau Borges de Oliveira ID.: 51032791
Paulo Fernandes dos Santos Reis ID.: 51251787</t>
  </si>
  <si>
    <t>SEI-260004/000206/2023
SEI-260004/000277/2021
SEI-260004/000210/2021
SEI-260004/000046/2020
SEI-26/004/000005/2019</t>
  </si>
  <si>
    <t>Prestação de Serviços de Agência de Viagens RESCISÃO SEI-260004/000155/2023</t>
  </si>
  <si>
    <r>
      <t xml:space="preserve">Prestação de serviço especializado de secretariado nivel médio e nivel superior. REMANESCENTE DO CONTRATO 11/2017. </t>
    </r>
    <r>
      <rPr>
        <sz val="12"/>
        <rFont val="Calibri"/>
        <family val="2"/>
        <scheme val="minor"/>
      </rPr>
      <t>SÓ PODE SER PRORROGADO ATÉ 30/11/2022.</t>
    </r>
    <r>
      <rPr>
        <sz val="12"/>
        <color rgb="FFFF0000"/>
        <rFont val="Calibri"/>
        <family val="2"/>
        <scheme val="minor"/>
      </rPr>
      <t xml:space="preserve"> EXCEPCIONAL ATÉ 30/11/2023 
NOVA LICITAÇÃO SEI-260004/000196/2022</t>
    </r>
  </si>
  <si>
    <t>SEI-260004/001669/2022
SEI-260004/000579/2023</t>
  </si>
  <si>
    <t>E-26/004/100233/2018
E-26/004/167/2019
SEI-260004/001078/2020
SEI-260004/000830/2021
SEI-260004/002273/2021
SEI-260004/000168/2023</t>
  </si>
  <si>
    <t>09/2022</t>
  </si>
  <si>
    <t>SEI-260004/000738/2023</t>
  </si>
  <si>
    <t>SEI-260004/000849/2021
SEI-260004/000700/2022
SEI-260004/000739/2023</t>
  </si>
  <si>
    <t>E-26/004/235/2019
SEI-260004/001084/2020
SEI-260004/000853/2021
SEI-260004/000876/2022
SEI-260004/000401/2023</t>
  </si>
  <si>
    <t>SEI-260004/000432/2020
SEI-260004/000406/2021
SEI-260004/000312/2022
SEI-260004/000169/2023</t>
  </si>
  <si>
    <t>SEI-260004/000294/2023</t>
  </si>
  <si>
    <t>SEI-260004/000248/2023</t>
  </si>
  <si>
    <t>SEI-260004/000794/2023</t>
  </si>
  <si>
    <t>SEI-260004/002318/2021</t>
  </si>
  <si>
    <t>Prestação de serviço de carga, transporte e descarga de material didático - Consórcio CEDERJ, Rede CEJA e Pré-Vestibular Social.</t>
  </si>
  <si>
    <t>Ana Meloni
anameloni@integralogistica.com.br / atendimento@integralogistica.com.br
Tel: (21) 2224-8464 / 99407-7362 / 98835-6283</t>
  </si>
  <si>
    <r>
      <t xml:space="preserve">Prestação de serviços de confecção, fornecimento e administração de cartões de vale refeição com chip de segurança, para atender às necessidades da Fundação CECIERJ
</t>
    </r>
    <r>
      <rPr>
        <sz val="12"/>
        <color rgb="FFFF0000"/>
        <rFont val="Calibri"/>
        <family val="2"/>
        <scheme val="minor"/>
      </rPr>
      <t>NOVA LICITAÇÃO: SEI-260004/000538/2023</t>
    </r>
  </si>
  <si>
    <t>MINHA BIBLIOTECA LTDA</t>
  </si>
  <si>
    <t>Aquisição de assinatura de plataforma de livros eletrônicos.</t>
  </si>
  <si>
    <t>08/2023</t>
  </si>
  <si>
    <t>SEI-260004/002129/2021</t>
  </si>
  <si>
    <t>Ulisses Schnaider Cunha ID.: 5031963-9
Diana Miranda Castellani ID.: 4338329-7
Bianca Giacomelli ID.: 4380185-4</t>
  </si>
  <si>
    <t>3390.39.56</t>
  </si>
  <si>
    <t>13.183.749/0001-63</t>
  </si>
  <si>
    <t>Lucas Salvagno/ Maria Ribeiro
lucas.salvagno@minhabiblioteca.com.br / maria.ribeiro@minhabiblioteca.com.br
(11) 93202-1432/ (11) 4302-5588 Ramal 5627 (Lucas) e 5613 (Maria) /(11) 99272-8990</t>
  </si>
  <si>
    <t>Marcia Valeria da Silva, ID. nº 4325423-3 
Sonia Cristina de Souza Pereira ID 4322804-6 
Rosana Lima Bandeira ID 616577-0</t>
  </si>
  <si>
    <t>Marcia Valeria da Silva, ID. nº 4325423-3 
Sonia Cristina de Souza Pereira ID 4322804-6 e Rosana Lima Bandeira ID 616577-0</t>
  </si>
  <si>
    <t>Prestação de serviços de impressão de material didático - Graduação, CEJA e TECRJ</t>
  </si>
  <si>
    <t>Prestação de serviços de impressão de material didático - PVS</t>
  </si>
  <si>
    <t>09/2023</t>
  </si>
  <si>
    <t>10/2023</t>
  </si>
  <si>
    <t>SEI-260004/000444/2023</t>
  </si>
  <si>
    <t>SEI-260004/002028/2022</t>
  </si>
  <si>
    <t>11/2023</t>
  </si>
  <si>
    <t>Prestação de serviços de condutores automotivos.</t>
  </si>
  <si>
    <t>14.136.954/0001-30</t>
  </si>
  <si>
    <t>SEI-260004/002427/2021</t>
  </si>
  <si>
    <t>GENTE SEGURADORA S/A</t>
  </si>
  <si>
    <t>Prestação de serviços de seguro contra fogo / incêndio, danos elétricos em geral (cobertura aos elevadores, centrais de ar condicionado, bombas de recalque etc) e explosão de qualquer natureza, para cobertura do imóvel onde se encontra sediado o Museu Ciência e Vida.</t>
  </si>
  <si>
    <t>07/2023</t>
  </si>
  <si>
    <t>90.180.605/0001-02</t>
  </si>
  <si>
    <t>Marcelo Elízio Miranda de Ávila ID. 5029280-3
Roberto Oliveira ID. 438171-5
Frederico Augusto de Castro Furtado ID.5028972-1</t>
  </si>
  <si>
    <t>SEI-260004/000762/2023</t>
  </si>
  <si>
    <t>Eduarda Mattos Dias
juridico.licitacao@genteseguradora.com.br
(51) 3023-8888</t>
  </si>
  <si>
    <t>Ulisses Schnaider Cunha ID.: 50319639
Bianca Giacomelli ID.: 43801854
Diana Miranda Castellani ID 4338329-7</t>
  </si>
  <si>
    <t>SODEXO PASS DO BRASIL SERVIÇOS E COMERCIO S/A</t>
  </si>
  <si>
    <t>Prestação de serviços de confecção, fornecimento e administração de cartões de vale refeição com chip de segurança.</t>
  </si>
  <si>
    <t>13/2023</t>
  </si>
  <si>
    <t>Marcia Valeria da Silva ID.: 4325423-3
Sonia Cristina de Souza Pereira ID.: 4322804-6
Rosana Lima Bandeira ID.: 616577-0</t>
  </si>
  <si>
    <t xml:space="preserve">Rafael Lopardi Pereira / Gerciane Cunha
RAFAEL.PEREIRA@sodexo.com / gerciane.cunha@sodexo.com
(21) 996606-5025 / </t>
  </si>
  <si>
    <t>69.034.668/0001-56</t>
  </si>
  <si>
    <t>SEI-260004/000538/2023</t>
  </si>
  <si>
    <t>SEI-260004/000874/2023</t>
  </si>
  <si>
    <t>SEI-260004/000309/2022
SEI-260004/000912/2023</t>
  </si>
  <si>
    <t>SEI-26/004/001750/2019
SEI-260004/000610/2021
SEI-260004/000746/2022
SEI-260004/001295/2023</t>
  </si>
  <si>
    <t>E-26/004/531/2018
SEI-26/004/001512/2019
SEI-260004/000800/2021
SEI-260004/000851/2021
SEI-260004/000761/2022
SEI-260004/000704/2023
SEI-260004/001267/2023</t>
  </si>
  <si>
    <t>SEI-260004/001518/2023</t>
  </si>
  <si>
    <r>
      <t xml:space="preserve">Prestação de serviços apoio operacional para Gráfica
</t>
    </r>
    <r>
      <rPr>
        <sz val="12"/>
        <color theme="3"/>
        <rFont val="Calibri"/>
        <family val="2"/>
        <scheme val="minor"/>
      </rPr>
      <t>RENOVAÇÃO STAND BY SEI-260004/000401/2023</t>
    </r>
    <r>
      <rPr>
        <sz val="12"/>
        <color theme="1"/>
        <rFont val="Calibri"/>
        <family val="2"/>
        <scheme val="minor"/>
      </rPr>
      <t xml:space="preserve">
</t>
    </r>
    <r>
      <rPr>
        <sz val="12"/>
        <color rgb="FFFF0000"/>
        <rFont val="Calibri"/>
        <family val="2"/>
        <scheme val="minor"/>
      </rPr>
      <t>NOVA LICITAÇÃO SEI-260004/000054/2023</t>
    </r>
  </si>
  <si>
    <t>Processo de Renovação mais recente</t>
  </si>
  <si>
    <t>SEI-260004/001531/2023</t>
  </si>
  <si>
    <t>SEI-260004/000054/2023</t>
  </si>
  <si>
    <t>SEI-260004/001532/2023</t>
  </si>
  <si>
    <t>SEI-260004/000605/2021
SEI-260004/000366/2022
SEI-260004/001669/2022
SEI-260004/000299/2023
SEI-260004/000831/2023</t>
  </si>
  <si>
    <t>SEI-260004/000831/2023</t>
  </si>
  <si>
    <t>SEI-260004/000464/2022</t>
  </si>
  <si>
    <t>SEI-260004/001533/2023</t>
  </si>
  <si>
    <t>Nova contratação. Aguardando parecer da Santa Cabrini</t>
  </si>
  <si>
    <t>TAPEVAS SOLUÇÕES INTEGRADAS LTDA</t>
  </si>
  <si>
    <t>Prestação de serviço especializado de secretariado nivel médio e nivel superior</t>
  </si>
  <si>
    <t>15/2023</t>
  </si>
  <si>
    <t>17.695.001/0001-09</t>
  </si>
  <si>
    <t>SEI-260004/000196/2022</t>
  </si>
  <si>
    <t>financeiro@grupotapevas.com.br / comercial@grupotapevas.com.br
(21) 3848-1572</t>
  </si>
  <si>
    <t>Gutemberg
(21) 97999-8436 / (21) 99742-0903
inovadesignrio@gmail.com</t>
  </si>
  <si>
    <t>22/2023</t>
  </si>
  <si>
    <t>SEI-26/004/003265/2019
SEI-260004/001727/2020
SEI-260004/001555/2021
SEI-260004/001627/2022
SEI-260004/001799/2023</t>
  </si>
  <si>
    <t>SEI-260004/001800/2023</t>
  </si>
  <si>
    <t>Nova licitação. Para assinatura em 22/08. Aguardando cadastro do usuário para assinatura</t>
  </si>
  <si>
    <t>E-26/004/100236/2018
E-26/004/166/2019
SEI-260/004/003900/2019
SEI-260004/001218/2020
SEI-260004/001079/2020
SEI-260004/000963/2021
SEI-260004/000847/2021
SEI-260004/001944/2022
SEI-260004/002356/2022</t>
  </si>
  <si>
    <t>SEI-26/004/003856/2019
SEI-260004/000820/2020
SEI-260004/000226/2021
SEI-260004/002315/2021
SEI-260004/001433/2022
SEI-260004/001537/2023</t>
  </si>
  <si>
    <t>SEI-260004/001619/2022</t>
  </si>
  <si>
    <t>RATIFICO ANUAL</t>
  </si>
  <si>
    <t>ÁGUAS DO RIO</t>
  </si>
  <si>
    <t>PRODATA EDITORA GRÁFICA LTDA</t>
  </si>
  <si>
    <t>17/2023</t>
  </si>
  <si>
    <t>28.141.384/0001-81</t>
  </si>
  <si>
    <t>SEI-260004/001726/2020
SEI-260004/000859/2021
SEI-260004/001191/2022
SEI-260004/002060/2022
SEI-260004/001053/2023</t>
  </si>
  <si>
    <t>SEI-260004/002078/2023</t>
  </si>
  <si>
    <t>SEI-260004/002077/2023</t>
  </si>
  <si>
    <t>SEI-260004/001456/2021
SEI-260004/001869/2021
SEI-260004/002034/2022
SEI-260004/002178/2023</t>
  </si>
  <si>
    <t>SEI-260004/001984/2021
SEI-260004/002127/2022
SEI-260004/002167/2023</t>
  </si>
  <si>
    <t>SEI-260004/001881/2021
SEI-260004/002125/2022
SEI-260004/002166/2023</t>
  </si>
  <si>
    <t>Aguardando empenhamento desde 11/10</t>
  </si>
  <si>
    <t>Prestação de serviço de manutenção preventiva e corretiva, com fornecimento de peças, componentes e acessórios de elevador Museu (PNE)</t>
  </si>
  <si>
    <t>Ulisses Schnaider Cunha ID.: 50319639 
Bianca Giacomelli, ID.: 4380185-4
Diana Miranda Castellani ID.: 4338329-7</t>
  </si>
  <si>
    <r>
      <t>Prestação de serviços apoio operacional para Gráfica</t>
    </r>
    <r>
      <rPr>
        <sz val="12"/>
        <color theme="3"/>
        <rFont val="Calibri"/>
        <family val="2"/>
        <scheme val="minor"/>
      </rPr>
      <t/>
    </r>
  </si>
  <si>
    <t>SEI-260004/001085/2020
SEI-260004/000854/2021
SEI-260004/000878/2022
SEI-260004/001043/2023</t>
  </si>
  <si>
    <t>SEI-260004/000147/2022
SEI-260004/002315/2022
SEI-260004/002476/2023</t>
  </si>
  <si>
    <t>SEI-260004/002435/2023</t>
  </si>
  <si>
    <t>SEI-260004/002522/2022
SEI-260004/002434/2023</t>
  </si>
  <si>
    <t>19/2023</t>
  </si>
  <si>
    <t>03.746.938/0015-49</t>
  </si>
  <si>
    <t>Guilherme Nicolau Borges de Oliveira ID: 5103279-1
Luciano Marques Gomes ID: 616562-1 
Silvano da Silva Perim ID: 4382656-3</t>
  </si>
  <si>
    <t>SEI-260004/000484/2023</t>
  </si>
  <si>
    <t>Trâmites do pregão</t>
  </si>
  <si>
    <r>
      <t>Prestação de serviços contínuos de limpeza e higienização da rede CEJA, com fornecimento de mão de obra e materiais de consumo.</t>
    </r>
    <r>
      <rPr>
        <sz val="12"/>
        <color rgb="FFFF0000"/>
        <rFont val="Calibri"/>
        <family val="2"/>
        <scheme val="minor"/>
      </rPr>
      <t xml:space="preserve"> NOVA LICITAÇÃO SEI-260004/002295/2023</t>
    </r>
  </si>
  <si>
    <t>SEI-260004/001231/2021
SEI-260004/001384/2022</t>
  </si>
  <si>
    <t>TAGG SERVICES LTDA</t>
  </si>
  <si>
    <t>Alimentação XVII FECTI</t>
  </si>
  <si>
    <t>23/2023</t>
  </si>
  <si>
    <t>Thamires Bustamante (dona) / July (Operacional)
diretoria@tagg.services
(21) 97976-9206 (July)</t>
  </si>
  <si>
    <t>17.695.642/0001-55</t>
  </si>
  <si>
    <t>Vera Cascon, ID. nº 42533090
Juliana Dimas Alves, ID. nº 42033594 
Bruno Henrique Gonçalves de Oliveira, ID. nº 51266156</t>
  </si>
  <si>
    <t>SEI-260004/000611/2023</t>
  </si>
  <si>
    <t>contratospublicos@brsupply.com.br</t>
  </si>
  <si>
    <t>PLENART – MONTAGENS E ESTRUTURAS DE EVENTOS LTDA</t>
  </si>
  <si>
    <t>Locação de estandes para a XVII FECTI</t>
  </si>
  <si>
    <t>24/2023</t>
  </si>
  <si>
    <t>SEI-260004/000492/2023</t>
  </si>
  <si>
    <t>SEI-260004/001309/2023</t>
  </si>
  <si>
    <t>14/2023</t>
  </si>
  <si>
    <t>SEI-260004/001397/2023</t>
  </si>
  <si>
    <t>Téia Goulart
administrativo@grupotendasplenart.com.br
(21) 2734-1561 / (21) 3634-4455 / (21) 99702-5848</t>
  </si>
  <si>
    <t>ASSJUR Para parecer em 15/12</t>
  </si>
  <si>
    <t>BRS SP SUPRIMENTOS CORPORATIVOS S.A.</t>
  </si>
  <si>
    <t>Outsourcing para operação de ALMOXARIFADO VIRTUAL</t>
  </si>
  <si>
    <t>20/2023</t>
  </si>
  <si>
    <t>VEEK TECNOLOGIA S.A.</t>
  </si>
  <si>
    <t>Prestação de serviços de telefonia e acesso móvel 3G/4G (chips)</t>
  </si>
  <si>
    <t>25/2023</t>
  </si>
  <si>
    <t>andrea@veek.com.br (financeiro)
pablo@veek.com.br
(11) 9 3585 7477</t>
  </si>
  <si>
    <t>09.526.734/0001-83</t>
  </si>
  <si>
    <t>SEI-260004/000319/2023</t>
  </si>
  <si>
    <t>18/2023</t>
  </si>
  <si>
    <t>pergamum.contratos@grupomarista.org.br</t>
  </si>
  <si>
    <t>76.659.820/0046-53</t>
  </si>
  <si>
    <t>Vera Vani Alves de Pinho (ID n° 4327529-0), Simone da Cruz Correa de Souza (ID n° 5032085-8) e Renato Anatholio dos Santos de Castro (ID n° 4261768-5)</t>
  </si>
  <si>
    <t>SEI-260004/000867/2023</t>
  </si>
  <si>
    <t>DE SÁ SERVIÇOS LTDA</t>
  </si>
  <si>
    <t xml:space="preserve">Prestação de Serviços contínuos de Portaria (CEJA) </t>
  </si>
  <si>
    <t>01/2024</t>
  </si>
  <si>
    <t>07.028.841/0001-56</t>
  </si>
  <si>
    <t>SEI-26/0004/000464/2022</t>
  </si>
  <si>
    <t>Fabiana Machado
desa.servicos@gmail.com
(21) 2042-8656</t>
  </si>
  <si>
    <t>16/2023</t>
  </si>
  <si>
    <t>SEI-260004/000329/2024 (Distrato)</t>
  </si>
  <si>
    <t>SEI-260004/000649/2022
SEI-260004/000833/2023
SEI-260004/002178/2023
SEI-260004/000332/2024</t>
  </si>
  <si>
    <t>SEI-260004/002788/2023</t>
  </si>
  <si>
    <t>SEI-260004/002789/2023</t>
  </si>
  <si>
    <t>SEI-260004/000177/2024</t>
  </si>
  <si>
    <t>260004/000364/2024</t>
  </si>
  <si>
    <t>SEI-260004/000366/2024</t>
  </si>
  <si>
    <t>SEI-260004/002088/2020
SEI-260004/001088/2021
SEI-260004/001510/2021
SEI-26/0004/001297/2022
SEI-260004/001534/2023</t>
  </si>
  <si>
    <t>SEI-260004/000398/2024</t>
  </si>
  <si>
    <t>FOCO SERVIÇOS TERCEIRIZADOS LTDA</t>
  </si>
  <si>
    <t>235.199,88 </t>
  </si>
  <si>
    <t>GUILHERME NICOLAU BORGES DE OLIVEIRA, ID. 51032791, ROBERTO OLIVEIRA, ID  43381715                                                  SILVANO DA SILVA PERIM, ID.4382656-3</t>
  </si>
  <si>
    <t>SEI-260004/001105/2022         SEI-260004/000634/2024</t>
  </si>
  <si>
    <t> 787.934,98</t>
  </si>
  <si>
    <t> 20.791.026,23</t>
  </si>
  <si>
    <t xml:space="preserve"> (NOVA LICITAÇÃO SEI-260004/000052/2023)</t>
  </si>
  <si>
    <t>SEI-260004/001454/2023</t>
  </si>
  <si>
    <t>ENTIDADE DE GESTÃO DE DIREITOS SOBRE OBRAS AUDIOVISUAIS DA REPÚBLICA FEDERATIVA DO BRASIL</t>
  </si>
  <si>
    <t>CONTRATACAO DE LICENCA PARA REPRODUCAO DE FILMES E OBRAS AUDIOVISUAIS (MICRO, CURTA, MEDIA E LONGAMETRAGEM)</t>
  </si>
  <si>
    <t>02/2024</t>
  </si>
  <si>
    <t>Abraao Silvestre  abraao.silvestre@egeda.com
Samuel Ferreira  samuel.ferreira@egeda.com
(21) 2539-8081 / (21) 998576956</t>
  </si>
  <si>
    <t>339039.19</t>
  </si>
  <si>
    <t>21.056.980/0001-14</t>
  </si>
  <si>
    <t>Régia Beatriz Santos de Almeida, Gestora Id 4138751-1
Andréa Dias Fiães Id. 5029080-0
Bruno Henrique Gonçalves de Oliveira Id. 5014129-5
Vera Cascon Id. 4253309-0</t>
  </si>
  <si>
    <t>SEI-260004/000001/2024</t>
  </si>
  <si>
    <t>PRIME CONSULTORIA E ASSESSORIA EMPRESARIAL LTDA.</t>
  </si>
  <si>
    <t>Prestação de serviços contínuos prestação de serviços de gestão do abastecimento e fornecimento de combustíveis</t>
  </si>
  <si>
    <t>03/2024</t>
  </si>
  <si>
    <t>Guilherme Nicolau Borges de Oliveira Id. 5103279-1
Rafael Sales Cruz Id. 5008820-3
Paulo Fernandes dos Santos Reis Id. 5125178-7</t>
  </si>
  <si>
    <t>Hyago Bertoudo
hyago.bertoudo@primebeneficios.com.br NovosContratosprime@primebeneficios.com.br 
renata.nunes@primebeneficios.com.br
(19) 3518-7000 / (19) 3518-7021 / (19) 99654-2970</t>
  </si>
  <si>
    <t>339030.39</t>
  </si>
  <si>
    <t>05.340.639/0001-30</t>
  </si>
  <si>
    <t>SEI-260004/000397/2024</t>
  </si>
  <si>
    <t>SEI-260004/000573/2024
(Notificações e Rescisão Unilateral)</t>
  </si>
  <si>
    <t>Leonardo Campos leonardo.campos@focorj.com.br
(21) 3083-4818 / (21) 9 99108-3888</t>
  </si>
  <si>
    <t>04/2024</t>
  </si>
  <si>
    <t>SEI-260004/001228/2024</t>
  </si>
  <si>
    <t>SEI-260004/001074/2020
SEI-260004/000409/2021
SEI-260004/000364/2022
SEI-260004/000296/2023
SEI-260004/000239/2024 (Distrato)</t>
  </si>
  <si>
    <t>SEI-260004/000124/2024 (licitação)</t>
  </si>
  <si>
    <t>SEI-260004/000679/2024</t>
  </si>
  <si>
    <t>SEI-260004/000683/2024 (não vai prorrogar)</t>
  </si>
  <si>
    <r>
      <t xml:space="preserve">SOMOS 3 DISTRIBUIDORA DE ALIMENTOS LTDA
</t>
    </r>
    <r>
      <rPr>
        <b/>
        <sz val="12"/>
        <color rgb="FFFF0000"/>
        <rFont val="Calibri"/>
        <family val="2"/>
        <scheme val="minor"/>
      </rPr>
      <t>Não vai prorrogar! Novo processo: SEI-260004/000840/2024</t>
    </r>
  </si>
  <si>
    <t>SEI-260004/000684/2024</t>
  </si>
  <si>
    <t>SEI-260004/000886/2024</t>
  </si>
  <si>
    <t>SEI-260004/001117/2024</t>
  </si>
  <si>
    <t xml:space="preserve">SEI-260004/001634/2023
 SEI-260004/001274/2024 
</t>
  </si>
  <si>
    <r>
      <t xml:space="preserve">ZIULEO COPY COMERCIO E SERVICOS LTDA
</t>
    </r>
    <r>
      <rPr>
        <b/>
        <sz val="12"/>
        <color rgb="FFFF0000"/>
        <rFont val="Calibri"/>
        <family val="2"/>
        <scheme val="minor"/>
      </rPr>
      <t>60 meses! Novo processo: 302/2024</t>
    </r>
  </si>
  <si>
    <r>
      <t xml:space="preserve">INTEGRA SOLUÇÕES DE LOGÍSTICA INTEGRADA LTDA
</t>
    </r>
    <r>
      <rPr>
        <b/>
        <sz val="12"/>
        <color rgb="FFFF0000"/>
        <rFont val="Calibri"/>
        <family val="2"/>
        <scheme val="minor"/>
      </rPr>
      <t>60 meses! Novo processo: 299/2024</t>
    </r>
  </si>
  <si>
    <t>SEI-260004/001064/2020
SEI-260004/000231/2021
SEI-260004/000196/2023
SEI-260004/000918/2024</t>
  </si>
  <si>
    <t>SEI-260004/000595/2023
(licitação)</t>
  </si>
  <si>
    <t>SEI-260004/001498/2024 (excepcional)
SEI-260004/001115/2024 (licitação)</t>
  </si>
  <si>
    <t>SEI-260004/001608/2024</t>
  </si>
  <si>
    <t>SEI-260004/001638/2024 (13/12/2025)</t>
  </si>
  <si>
    <t>SEI-260004/001607/2024</t>
  </si>
  <si>
    <t>SEI-260004/001609/2024 
SEI-260004/002295/2023 (licitação)</t>
  </si>
  <si>
    <t>Manutenção preventiva e corretiva predial, com adequações e modernizações, quando necessários, dos imóveis.</t>
  </si>
  <si>
    <r>
      <t xml:space="preserve">INOVA SERVIÇOS EMPRESARIAIS EIRELI - RESCINDIDO
</t>
    </r>
    <r>
      <rPr>
        <b/>
        <sz val="12"/>
        <color rgb="FFFF0000"/>
        <rFont val="Calibri"/>
        <family val="2"/>
        <scheme val="minor"/>
      </rPr>
      <t>Nova licitação em curso no Proc. 260004/000124/2024</t>
    </r>
  </si>
  <si>
    <r>
      <t xml:space="preserve">CNS NACIONAL DE SERVIÇOS LTDA
</t>
    </r>
    <r>
      <rPr>
        <b/>
        <sz val="12"/>
        <color rgb="FFFF0000"/>
        <rFont val="Calibri"/>
        <family val="2"/>
        <scheme val="minor"/>
      </rPr>
      <t>60 meses! Novo processo: 1115/2024</t>
    </r>
  </si>
  <si>
    <t>SEI-260004/001655/2024</t>
  </si>
  <si>
    <r>
      <t xml:space="preserve">FOCO SERVIÇOS ESPECIALIZADOS EIRELI
</t>
    </r>
    <r>
      <rPr>
        <b/>
        <sz val="12"/>
        <color rgb="FFFF0000"/>
        <rFont val="Calibri"/>
        <family val="2"/>
        <scheme val="minor"/>
      </rPr>
      <t>Licitação! SEI-260004/000194/2024</t>
    </r>
  </si>
  <si>
    <r>
      <t xml:space="preserve">KRATUS TECNOLOGIA COMERCIO E SERVIÇOS LTDA
</t>
    </r>
    <r>
      <rPr>
        <b/>
        <sz val="12"/>
        <color rgb="FFFF0000"/>
        <rFont val="Calibri"/>
        <family val="2"/>
        <scheme val="minor"/>
      </rPr>
      <t>Licitação! SEI-260004/002295/2023</t>
    </r>
  </si>
  <si>
    <t>SEI-260004/002083/2024</t>
  </si>
  <si>
    <t>SEI-260004/002084/2024</t>
  </si>
  <si>
    <t>LET'S RENT A CAR S.A (antiga EMPRESA BRASILEIRA DE ENGENHARIA E COMERCIO S/A - EBEC)</t>
  </si>
  <si>
    <t>30/06/2025 (pendente de atualização)</t>
  </si>
  <si>
    <t>SEI-260004/000453/2024 (alteração razão social)</t>
  </si>
  <si>
    <r>
      <t xml:space="preserve">CS BRASIL FROTAS LTDA
</t>
    </r>
    <r>
      <rPr>
        <b/>
        <sz val="12"/>
        <color rgb="FFFF0000"/>
        <rFont val="Calibri"/>
        <family val="2"/>
        <scheme val="minor"/>
      </rPr>
      <t>Nova contratação em curso no Proc. SEI-260004/002047/2024</t>
    </r>
  </si>
  <si>
    <t>SEI-260004/000800/2021
SEI-260004/000703/2022
SEI-260004/000233/2023
SEI-260004/000924/2023
SEI-260004/000996/2024
SEI-260004/001808/2024</t>
  </si>
  <si>
    <r>
      <rPr>
        <b/>
        <sz val="12"/>
        <color rgb="FFFF0000"/>
        <rFont val="Arial"/>
        <family val="2"/>
      </rPr>
      <t>SEI-26/0004/002107/2024</t>
    </r>
    <r>
      <rPr>
        <sz val="12"/>
        <rFont val="Arial"/>
        <family val="2"/>
      </rPr>
      <t xml:space="preserve">
(nova contratação)</t>
    </r>
  </si>
  <si>
    <r>
      <t xml:space="preserve">ZTRON ELEVADORES LTDA
</t>
    </r>
    <r>
      <rPr>
        <b/>
        <sz val="12"/>
        <color rgb="FFFF0000"/>
        <rFont val="Calibri"/>
        <family val="2"/>
        <scheme val="minor"/>
      </rPr>
      <t>Nova contratação! SEI-26/0004/002107/2024</t>
    </r>
  </si>
  <si>
    <t>SEI-260004/000443/2022
SEI-260004/000368/2024
SEI-260004/000297/2023
SEI-260004/000368/2024</t>
  </si>
  <si>
    <t>SEI-260004/000321/2022
SEI-260004/000369/2023
SEI-260004/000396/2024</t>
  </si>
  <si>
    <t>SEI-260004/000406/2022
SEI-260004/000384/2023
SEI-260004/000369/2024</t>
  </si>
  <si>
    <t>Guilherme Nicolau Borges de Oliveira ID.: 5103279-1  
Roberto Oliveira ID.: 43381715
SILVANO DA SILVA PERIM, ID.4382656-3</t>
  </si>
  <si>
    <t>Guilherme Nicolau Borges de Oliveira ID.: 5103279-1  
SILVANO DA SILVA PERIM, ID.4382656-3
Roberto Oliveira ID.: 43381715</t>
  </si>
  <si>
    <t>Guilherme Nicolau Borges de Oliveira ID.: 51032791, 
Wania Souza Lima ID.: 44215533
Berílio José da Silva Mello ID: 5029080-0</t>
  </si>
  <si>
    <t>Guilherme Nicolau Borges de Oliveira ID.: 5103279-1  
Berílio José da Silva Mello ID: 5029080-0
Roberto Oliveira ID.: 43381715</t>
  </si>
  <si>
    <t>Sandro Vitor Silva Gonçalves (ID: 607780- 3)
Paulo Fernandes dos Santos Reis (ID: 5125178-7)
Luciano dos Santos Freitas (ID: 4261659-0).</t>
  </si>
  <si>
    <r>
      <t xml:space="preserve">Guilherme Nicolau Borges de Oliveira ID.: 51032791, 
Rafael Sales Cruz ID.: 5008820-3
</t>
    </r>
    <r>
      <rPr>
        <b/>
        <sz val="12"/>
        <color theme="1"/>
        <rFont val="Calibri"/>
        <family val="2"/>
        <scheme val="minor"/>
      </rPr>
      <t>Joab da Rocha Oliveira ID.: 51158680-1</t>
    </r>
  </si>
  <si>
    <t>Guilherme Nicolau Borges de Oliveira ID.: 51032791
Rafael Sales Cruz ID.: 5008820-3
Rosana Lima Bandeira ID 616577-0</t>
  </si>
  <si>
    <t>Guilherme Nicolau Borges de Oliveira ID.: 51032791, 
Rafael Sales Cruz ID.: 5008820-3
Rosana Lima Bandeira ID 616577-0</t>
  </si>
  <si>
    <t xml:space="preserve">Guilherme Nicolau Borges de Oliveira ID.: 51032791, 
Rafael Sales Cruz ID.: 5008820-3
Marcia Valeria da Silva, ID. nº 4325423-3 </t>
  </si>
  <si>
    <t>Guilherme Nicolau Borges de Oliveira ID.: 51032791
Rafael Sales Cruz ID.: 5008820-3
Natalia Alvim Guerra ID.: 50283529</t>
  </si>
  <si>
    <t>Paula Tainá Campos Rodrigues ID: 5028711-7
Guilherme Nicolau Borges de Oliveira ID.: 51032791
Paulo Fernandes dos Santos Reis ID.: 51251787</t>
  </si>
  <si>
    <t>Rafael Sales Cruz ID.: 5008820-3
Gabriel Malaquias de Souza ID.: 44621426
Guilherme Nicolau Borges de Oliveira ID.: 51032791</t>
  </si>
  <si>
    <t xml:space="preserve">Guilherme Nicolau Borges de Oliveira ID.: 51032791, 
Rafael Sales Cruz ID.: 5008820-3
Sonia Cristina de Souza Pereira ID 4322804-6 </t>
  </si>
  <si>
    <t>Paulo Fernandes dos Santos Reis ID.: 51251787 
Guilherme Nicolau Borges de Oliveira ID.: 5103279-1 
Rafael Sales Cruz ID.: 5008820-3</t>
  </si>
  <si>
    <t xml:space="preserve">Paulo Fernandes dos Santos Reis ID 5125178-7
Guilherme Nicolau Borges de Oliveira ID.: 51032791
Akane Cristiane Wada ID 4421586 </t>
  </si>
  <si>
    <r>
      <t xml:space="preserve">Guilherme Nicolau Borges de Oliveira ID.: 51032791, 
Rafael Sales Cruz ID.: 5008820-3
</t>
    </r>
    <r>
      <rPr>
        <strike/>
        <sz val="12"/>
        <color theme="1"/>
        <rFont val="Calibri"/>
        <family val="2"/>
        <scheme val="minor"/>
      </rPr>
      <t>Joab da Rocha Oliveira ID.: 51158680-1</t>
    </r>
  </si>
  <si>
    <r>
      <t xml:space="preserve">Paulo Fernandes dos Santos Reis ID.: 51251787 
Guilherme Nicolau Borges de Oliveira ID.: 5103279-1 
</t>
    </r>
    <r>
      <rPr>
        <strike/>
        <sz val="12"/>
        <color theme="1"/>
        <rFont val="Calibri"/>
        <family val="2"/>
        <scheme val="minor"/>
      </rPr>
      <t>Joab da Rocha Oliveira ID.: 51158680-1</t>
    </r>
  </si>
  <si>
    <t xml:space="preserve">Guilherme Nicolau Borges de Oliveira ID.: 51032791, 
Rafael Sales Cruz ID.: 5008820-3
Paulo Fernandes dos Santos Reis ID.: 51251787 </t>
  </si>
  <si>
    <t>CS BRASIL FROTAS LTDA</t>
  </si>
  <si>
    <t>05/2024</t>
  </si>
  <si>
    <t>Gestora: Leila Ramirez Soares de Alencar ID: 4379983-3
Fiscais: Guilherme Nicolau Borges de Oliveira ID.: 51032791, 
Rafael Sales Cruz ID.: 5008820-3 e Viviane Nillar Oliveira ID: 4380092-0</t>
  </si>
  <si>
    <t>SEI-260004/002047/2024</t>
  </si>
  <si>
    <t>AVANTE MARKETING E LOGÍSTICA LTDA</t>
  </si>
  <si>
    <t>Prestação de serviço de locação de veículos automotores (tipo MINICARGO)</t>
  </si>
  <si>
    <t>06/2024</t>
  </si>
  <si>
    <t>Henrique Platenik Gonçalves
avantemktloglicitacao@gmail.com
21 999749528</t>
  </si>
  <si>
    <t>23.314.240/0001-66</t>
  </si>
  <si>
    <t>SEI-260004/002049/2024</t>
  </si>
  <si>
    <t>SEI-260004/002050/2024</t>
  </si>
  <si>
    <t>Prestação de serviço de locação de veículos automotores (tipo REPRESENTAÇÃO)</t>
  </si>
  <si>
    <t>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</si>
</sst>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d/m/yyyy"/>
    <numFmt numFmtId="165" formatCode="d/m;@"/>
    <numFmt numFmtId="166" formatCode="00000"/>
    <numFmt numFmtId="167" formatCode="_-[$R$-416]\ * #,##0.00_-;\-[$R$-416]\ * #,##0.00_-;_-[$R$-416]\ * &quot;-&quot;??_-;_-@_-"/>
  </numFmts>
  <fonts count="7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1"/>
      <color indexed="12"/>
      <name val="Calibri"/>
      <family val="2"/>
    </font>
    <font>
      <sz val="9"/>
      <name val="Arial"/>
      <family val="2"/>
    </font>
    <font>
      <sz val="10"/>
      <color rgb="FF22222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u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1"/>
      <color indexed="12"/>
      <name val="Arial"/>
      <family val="2"/>
    </font>
    <font>
      <sz val="9"/>
      <color theme="1"/>
      <name val="Arial"/>
      <family val="2"/>
    </font>
    <font>
      <b/>
      <sz val="12"/>
      <color indexed="8"/>
      <name val="Arial"/>
      <family val="2"/>
    </font>
    <font>
      <sz val="12"/>
      <color theme="0"/>
      <name val="Arial"/>
      <family val="2"/>
    </font>
    <font>
      <u/>
      <sz val="12"/>
      <color indexed="12"/>
      <name val="Arial"/>
      <family val="2"/>
    </font>
    <font>
      <u/>
      <sz val="12"/>
      <color indexed="12"/>
      <name val="Calibri"/>
      <family val="2"/>
    </font>
    <font>
      <sz val="12"/>
      <color rgb="FF000000"/>
      <name val="Arial"/>
      <family val="2"/>
    </font>
    <font>
      <u/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6"/>
      <color indexed="10"/>
      <name val="Calibri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2"/>
      <color indexed="10"/>
      <name val="Calibri"/>
      <family val="2"/>
    </font>
    <font>
      <b/>
      <sz val="10"/>
      <color rgb="FFFFFF00"/>
      <name val="Arial"/>
      <family val="2"/>
    </font>
    <font>
      <u/>
      <sz val="11"/>
      <name val="Calibri"/>
      <family val="2"/>
    </font>
    <font>
      <sz val="16"/>
      <name val="Calibri"/>
      <family val="2"/>
    </font>
    <font>
      <b/>
      <sz val="11"/>
      <name val="Calibri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rgb="FFFFFF00"/>
      <name val="Arial"/>
      <family val="2"/>
    </font>
    <font>
      <sz val="10"/>
      <color indexed="10"/>
      <name val="Calibri"/>
      <family val="2"/>
    </font>
    <font>
      <b/>
      <sz val="10"/>
      <color rgb="FFFF0000"/>
      <name val="Arial"/>
      <family val="2"/>
    </font>
    <font>
      <sz val="16"/>
      <color rgb="FFFF0000"/>
      <name val="Calibri"/>
      <family val="2"/>
    </font>
    <font>
      <sz val="13"/>
      <color indexed="10"/>
      <name val="Calibri"/>
      <family val="2"/>
    </font>
    <font>
      <sz val="12"/>
      <name val="Calibri"/>
      <family val="2"/>
    </font>
    <font>
      <sz val="10"/>
      <color rgb="FFFFFF00"/>
      <name val="Arial"/>
      <family val="2"/>
    </font>
    <font>
      <sz val="10"/>
      <color rgb="FF000000"/>
      <name val="Arial"/>
      <family val="2"/>
    </font>
    <font>
      <sz val="16"/>
      <color theme="1"/>
      <name val="Calibri"/>
      <family val="2"/>
      <scheme val="minor"/>
    </font>
    <font>
      <sz val="11"/>
      <color rgb="FF222222"/>
      <name val="Arial"/>
      <family val="2"/>
    </font>
    <font>
      <b/>
      <u/>
      <sz val="12"/>
      <color indexed="10"/>
      <name val="Arial"/>
      <family val="2"/>
    </font>
    <font>
      <sz val="12"/>
      <color rgb="FF222222"/>
      <name val="Arial"/>
      <family val="2"/>
    </font>
    <font>
      <b/>
      <sz val="10"/>
      <color indexed="8"/>
      <name val="Arial"/>
      <family val="2"/>
    </font>
    <font>
      <sz val="9"/>
      <color rgb="FFFF0000"/>
      <name val="Arial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3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55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24"/>
      </patternFill>
    </fill>
    <fill>
      <patternFill patternType="solid">
        <fgColor indexed="22"/>
        <bgColor indexed="31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3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6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34"/>
      </patternFill>
    </fill>
    <fill>
      <patternFill patternType="solid">
        <fgColor theme="6" tint="0.59999389629810485"/>
        <bgColor indexed="6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theme="0" tint="-4.9989318521683403E-2"/>
        <bgColor indexed="2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7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44" fontId="2" fillId="0" borderId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ill="0" applyBorder="0" applyAlignment="0" applyProtection="0"/>
    <xf numFmtId="44" fontId="1" fillId="0" borderId="0" applyFill="0" applyBorder="0" applyAlignment="0" applyProtection="0"/>
  </cellStyleXfs>
  <cellXfs count="1163">
    <xf numFmtId="0" fontId="0" fillId="0" borderId="0" xfId="0"/>
    <xf numFmtId="0" fontId="1" fillId="0" borderId="1" xfId="1" applyFont="1" applyFill="1" applyBorder="1" applyAlignment="1">
      <alignment horizontal="center" wrapText="1"/>
    </xf>
    <xf numFmtId="44" fontId="1" fillId="0" borderId="1" xfId="3" applyFont="1" applyFill="1" applyBorder="1" applyAlignment="1">
      <alignment horizontal="center" wrapText="1"/>
    </xf>
    <xf numFmtId="164" fontId="1" fillId="0" borderId="1" xfId="1" applyNumberFormat="1" applyFont="1" applyFill="1" applyBorder="1" applyAlignment="1">
      <alignment horizontal="center" wrapText="1"/>
    </xf>
    <xf numFmtId="44" fontId="5" fillId="0" borderId="1" xfId="3" applyFont="1" applyFill="1" applyBorder="1" applyAlignment="1">
      <alignment horizontal="center" wrapText="1"/>
    </xf>
    <xf numFmtId="44" fontId="5" fillId="0" borderId="1" xfId="3" applyFont="1" applyFill="1" applyBorder="1" applyAlignment="1">
      <alignment horizontal="center"/>
    </xf>
    <xf numFmtId="44" fontId="1" fillId="0" borderId="1" xfId="3" applyFont="1" applyFill="1" applyBorder="1"/>
    <xf numFmtId="0" fontId="3" fillId="0" borderId="1" xfId="1" applyFont="1" applyFill="1" applyBorder="1" applyAlignment="1">
      <alignment horizontal="left"/>
    </xf>
    <xf numFmtId="4" fontId="1" fillId="0" borderId="1" xfId="1" applyNumberFormat="1" applyFont="1" applyFill="1" applyBorder="1" applyAlignment="1">
      <alignment horizontal="left" wrapText="1"/>
    </xf>
    <xf numFmtId="0" fontId="6" fillId="0" borderId="1" xfId="1" applyFont="1" applyFill="1" applyBorder="1" applyAlignment="1">
      <alignment horizontal="left"/>
    </xf>
    <xf numFmtId="4" fontId="12" fillId="0" borderId="1" xfId="1" applyNumberFormat="1" applyFont="1" applyFill="1" applyBorder="1" applyAlignment="1">
      <alignment horizontal="left" wrapText="1"/>
    </xf>
    <xf numFmtId="4" fontId="15" fillId="0" borderId="1" xfId="1" applyNumberFormat="1" applyFont="1" applyFill="1" applyBorder="1" applyAlignment="1">
      <alignment horizontal="left" wrapText="1"/>
    </xf>
    <xf numFmtId="0" fontId="15" fillId="0" borderId="1" xfId="1" applyFont="1" applyFill="1" applyBorder="1" applyAlignment="1">
      <alignment horizontal="left" wrapText="1"/>
    </xf>
    <xf numFmtId="14" fontId="1" fillId="0" borderId="1" xfId="1" applyNumberFormat="1" applyFont="1" applyFill="1" applyBorder="1" applyAlignment="1">
      <alignment horizontal="center"/>
    </xf>
    <xf numFmtId="14" fontId="13" fillId="0" borderId="1" xfId="0" applyNumberFormat="1" applyFont="1" applyBorder="1"/>
    <xf numFmtId="0" fontId="13" fillId="0" borderId="1" xfId="0" applyFont="1" applyBorder="1"/>
    <xf numFmtId="44" fontId="13" fillId="0" borderId="1" xfId="4" applyFont="1" applyBorder="1"/>
    <xf numFmtId="164" fontId="1" fillId="3" borderId="1" xfId="1" applyNumberFormat="1" applyFont="1" applyFill="1" applyBorder="1" applyAlignment="1">
      <alignment horizontal="center" wrapText="1"/>
    </xf>
    <xf numFmtId="14" fontId="1" fillId="3" borderId="1" xfId="1" applyNumberFormat="1" applyFont="1" applyFill="1" applyBorder="1" applyAlignment="1">
      <alignment horizontal="center"/>
    </xf>
    <xf numFmtId="0" fontId="9" fillId="0" borderId="0" xfId="1" applyFont="1" applyFill="1" applyBorder="1"/>
    <xf numFmtId="0" fontId="9" fillId="0" borderId="0" xfId="1" applyFont="1" applyFill="1" applyBorder="1" applyAlignment="1">
      <alignment wrapText="1"/>
    </xf>
    <xf numFmtId="14" fontId="9" fillId="0" borderId="0" xfId="1" applyNumberFormat="1" applyFont="1" applyFill="1" applyBorder="1" applyAlignment="1">
      <alignment wrapText="1"/>
    </xf>
    <xf numFmtId="0" fontId="17" fillId="0" borderId="0" xfId="0" applyFont="1" applyFill="1" applyBorder="1"/>
    <xf numFmtId="0" fontId="1" fillId="3" borderId="1" xfId="1" applyFont="1" applyFill="1" applyBorder="1" applyAlignment="1">
      <alignment horizontal="center" wrapText="1"/>
    </xf>
    <xf numFmtId="44" fontId="1" fillId="3" borderId="1" xfId="3" applyFont="1" applyFill="1" applyBorder="1" applyAlignment="1">
      <alignment horizontal="center" wrapText="1"/>
    </xf>
    <xf numFmtId="44" fontId="1" fillId="3" borderId="1" xfId="3" applyFont="1" applyFill="1" applyBorder="1"/>
    <xf numFmtId="0" fontId="1" fillId="3" borderId="1" xfId="1" applyFont="1" applyFill="1" applyBorder="1" applyAlignment="1">
      <alignment horizontal="left" wrapText="1"/>
    </xf>
    <xf numFmtId="0" fontId="1" fillId="3" borderId="1" xfId="1" applyNumberFormat="1" applyFont="1" applyFill="1" applyBorder="1" applyAlignment="1">
      <alignment horizontal="center" wrapText="1"/>
    </xf>
    <xf numFmtId="49" fontId="1" fillId="3" borderId="1" xfId="1" applyNumberFormat="1" applyFont="1" applyFill="1" applyBorder="1" applyAlignment="1">
      <alignment horizontal="center" wrapText="1"/>
    </xf>
    <xf numFmtId="0" fontId="1" fillId="3" borderId="1" xfId="1" applyFon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4" borderId="1" xfId="0" applyFill="1" applyBorder="1"/>
    <xf numFmtId="14" fontId="0" fillId="0" borderId="1" xfId="0" applyNumberFormat="1" applyBorder="1"/>
    <xf numFmtId="44" fontId="0" fillId="0" borderId="1" xfId="4" applyFont="1" applyBorder="1"/>
    <xf numFmtId="8" fontId="0" fillId="0" borderId="1" xfId="0" applyNumberFormat="1" applyBorder="1"/>
    <xf numFmtId="44" fontId="0" fillId="3" borderId="1" xfId="4" applyFont="1" applyFill="1" applyBorder="1"/>
    <xf numFmtId="0" fontId="0" fillId="3" borderId="1" xfId="0" applyFill="1" applyBorder="1"/>
    <xf numFmtId="0" fontId="1" fillId="3" borderId="1" xfId="1" applyFont="1" applyFill="1" applyBorder="1" applyAlignment="1">
      <alignment horizontal="center" vertical="center" wrapText="1"/>
    </xf>
    <xf numFmtId="1" fontId="1" fillId="3" borderId="1" xfId="1" applyNumberFormat="1" applyFont="1" applyFill="1" applyBorder="1" applyAlignment="1">
      <alignment horizontal="center"/>
    </xf>
    <xf numFmtId="0" fontId="13" fillId="3" borderId="1" xfId="0" applyFont="1" applyFill="1" applyBorder="1"/>
    <xf numFmtId="0" fontId="13" fillId="3" borderId="1" xfId="0" applyFont="1" applyFill="1" applyBorder="1" applyAlignment="1">
      <alignment horizontal="center"/>
    </xf>
    <xf numFmtId="14" fontId="0" fillId="3" borderId="1" xfId="0" applyNumberFormat="1" applyFill="1" applyBorder="1"/>
    <xf numFmtId="165" fontId="1" fillId="3" borderId="1" xfId="1" applyNumberFormat="1" applyFont="1" applyFill="1" applyBorder="1" applyAlignment="1">
      <alignment horizontal="center"/>
    </xf>
    <xf numFmtId="17" fontId="13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8" fontId="0" fillId="3" borderId="1" xfId="0" applyNumberFormat="1" applyFill="1" applyBorder="1"/>
    <xf numFmtId="0" fontId="11" fillId="2" borderId="1" xfId="1" applyFont="1" applyFill="1" applyBorder="1" applyAlignment="1">
      <alignment horizontal="center" vertical="center" wrapText="1"/>
    </xf>
    <xf numFmtId="0" fontId="14" fillId="0" borderId="1" xfId="2" applyNumberFormat="1" applyFont="1" applyFill="1" applyBorder="1" applyAlignment="1">
      <alignment horizontal="left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wrapText="1"/>
    </xf>
    <xf numFmtId="44" fontId="1" fillId="0" borderId="1" xfId="4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4" applyFont="1" applyBorder="1" applyAlignment="1">
      <alignment horizontal="center"/>
    </xf>
    <xf numFmtId="44" fontId="0" fillId="0" borderId="1" xfId="4" applyFont="1" applyBorder="1" applyAlignment="1">
      <alignment wrapText="1"/>
    </xf>
    <xf numFmtId="8" fontId="0" fillId="0" borderId="1" xfId="4" applyNumberFormat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5" fillId="0" borderId="1" xfId="0" applyFont="1" applyBorder="1" applyAlignment="1">
      <alignment horizontal="left"/>
    </xf>
    <xf numFmtId="44" fontId="13" fillId="0" borderId="1" xfId="0" applyNumberFormat="1" applyFont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8" fontId="0" fillId="0" borderId="1" xfId="0" applyNumberFormat="1" applyFill="1" applyBorder="1"/>
    <xf numFmtId="44" fontId="0" fillId="0" borderId="1" xfId="4" applyFont="1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/>
    <xf numFmtId="44" fontId="0" fillId="0" borderId="1" xfId="4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14" fontId="13" fillId="3" borderId="1" xfId="0" applyNumberFormat="1" applyFont="1" applyFill="1" applyBorder="1"/>
    <xf numFmtId="44" fontId="13" fillId="3" borderId="1" xfId="4" applyFont="1" applyFill="1" applyBorder="1"/>
    <xf numFmtId="13" fontId="5" fillId="0" borderId="1" xfId="3" applyNumberFormat="1" applyFont="1" applyFill="1" applyBorder="1" applyAlignment="1">
      <alignment horizontal="center"/>
    </xf>
    <xf numFmtId="44" fontId="1" fillId="0" borderId="1" xfId="4" applyFont="1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44" fontId="0" fillId="0" borderId="0" xfId="4" applyFont="1"/>
    <xf numFmtId="0" fontId="18" fillId="6" borderId="1" xfId="0" applyFont="1" applyFill="1" applyBorder="1" applyAlignment="1">
      <alignment horizontal="center" vertical="center"/>
    </xf>
    <xf numFmtId="44" fontId="18" fillId="6" borderId="1" xfId="4" applyFont="1" applyFill="1" applyBorder="1" applyAlignment="1">
      <alignment horizontal="center" vertical="center"/>
    </xf>
    <xf numFmtId="44" fontId="1" fillId="4" borderId="1" xfId="4" applyFont="1" applyFill="1" applyBorder="1" applyAlignment="1">
      <alignment horizontal="center"/>
    </xf>
    <xf numFmtId="44" fontId="0" fillId="4" borderId="1" xfId="4" applyFont="1" applyFill="1" applyBorder="1" applyAlignment="1">
      <alignment horizontal="center"/>
    </xf>
    <xf numFmtId="44" fontId="1" fillId="4" borderId="1" xfId="3" applyFont="1" applyFill="1" applyBorder="1" applyAlignment="1">
      <alignment horizontal="center"/>
    </xf>
    <xf numFmtId="44" fontId="1" fillId="4" borderId="1" xfId="3" applyFont="1" applyFill="1" applyBorder="1" applyAlignment="1">
      <alignment horizontal="center" wrapText="1"/>
    </xf>
    <xf numFmtId="44" fontId="0" fillId="5" borderId="1" xfId="4" applyFont="1" applyFill="1" applyBorder="1" applyAlignment="1">
      <alignment horizontal="center"/>
    </xf>
    <xf numFmtId="44" fontId="0" fillId="3" borderId="0" xfId="4" applyFont="1" applyFill="1"/>
    <xf numFmtId="0" fontId="13" fillId="3" borderId="2" xfId="0" applyFont="1" applyFill="1" applyBorder="1" applyAlignment="1">
      <alignment wrapText="1"/>
    </xf>
    <xf numFmtId="0" fontId="0" fillId="0" borderId="1" xfId="0" applyBorder="1" applyAlignment="1"/>
    <xf numFmtId="0" fontId="16" fillId="3" borderId="1" xfId="1" applyFont="1" applyFill="1" applyBorder="1" applyAlignment="1">
      <alignment horizontal="left" vertical="center"/>
    </xf>
    <xf numFmtId="0" fontId="16" fillId="0" borderId="1" xfId="1" applyNumberFormat="1" applyFont="1" applyFill="1" applyBorder="1" applyAlignment="1">
      <alignment horizontal="left" vertical="center" wrapText="1"/>
    </xf>
    <xf numFmtId="0" fontId="16" fillId="0" borderId="1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6" fillId="0" borderId="1" xfId="1" applyFont="1" applyFill="1" applyBorder="1" applyAlignment="1">
      <alignment horizontal="left" vertical="center" wrapText="1"/>
    </xf>
    <xf numFmtId="0" fontId="21" fillId="0" borderId="1" xfId="2" applyNumberFormat="1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23" fillId="2" borderId="1" xfId="1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/>
    </xf>
    <xf numFmtId="49" fontId="20" fillId="3" borderId="1" xfId="0" applyNumberFormat="1" applyFont="1" applyFill="1" applyBorder="1" applyAlignment="1">
      <alignment horizontal="center" vertical="center"/>
    </xf>
    <xf numFmtId="44" fontId="20" fillId="3" borderId="1" xfId="4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14" fontId="20" fillId="3" borderId="1" xfId="0" applyNumberFormat="1" applyFont="1" applyFill="1" applyBorder="1" applyAlignment="1">
      <alignment horizontal="left" vertical="center"/>
    </xf>
    <xf numFmtId="44" fontId="20" fillId="0" borderId="1" xfId="4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NumberFormat="1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1" xfId="0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44" fontId="20" fillId="0" borderId="1" xfId="4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3" borderId="1" xfId="1" applyFont="1" applyFill="1" applyBorder="1" applyAlignment="1">
      <alignment horizontal="left" vertical="center" wrapText="1"/>
    </xf>
    <xf numFmtId="49" fontId="15" fillId="3" borderId="1" xfId="1" applyNumberFormat="1" applyFont="1" applyFill="1" applyBorder="1" applyAlignment="1">
      <alignment horizontal="center" vertical="center" wrapText="1"/>
    </xf>
    <xf numFmtId="44" fontId="15" fillId="3" borderId="1" xfId="3" applyFont="1" applyFill="1" applyBorder="1" applyAlignment="1">
      <alignment horizontal="left" vertical="center" wrapText="1"/>
    </xf>
    <xf numFmtId="164" fontId="15" fillId="3" borderId="1" xfId="1" applyNumberFormat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left" vertical="center" wrapText="1"/>
    </xf>
    <xf numFmtId="44" fontId="15" fillId="0" borderId="1" xfId="3" applyFont="1" applyFill="1" applyBorder="1" applyAlignment="1">
      <alignment horizontal="left" vertical="center" wrapText="1"/>
    </xf>
    <xf numFmtId="4" fontId="15" fillId="0" borderId="1" xfId="1" applyNumberFormat="1" applyFont="1" applyFill="1" applyBorder="1" applyAlignment="1">
      <alignment horizontal="left" vertical="center" wrapText="1"/>
    </xf>
    <xf numFmtId="0" fontId="15" fillId="0" borderId="1" xfId="1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14" fontId="20" fillId="0" borderId="1" xfId="0" applyNumberFormat="1" applyFont="1" applyBorder="1" applyAlignment="1">
      <alignment horizontal="left" vertical="center"/>
    </xf>
    <xf numFmtId="8" fontId="20" fillId="0" borderId="1" xfId="0" applyNumberFormat="1" applyFont="1" applyBorder="1" applyAlignment="1">
      <alignment horizontal="left" vertical="center"/>
    </xf>
    <xf numFmtId="49" fontId="20" fillId="4" borderId="1" xfId="0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left" vertical="center" wrapText="1"/>
    </xf>
    <xf numFmtId="44" fontId="20" fillId="4" borderId="1" xfId="4" applyFont="1" applyFill="1" applyBorder="1" applyAlignment="1">
      <alignment horizontal="left" vertical="center"/>
    </xf>
    <xf numFmtId="14" fontId="20" fillId="4" borderId="1" xfId="0" applyNumberFormat="1" applyFont="1" applyFill="1" applyBorder="1" applyAlignment="1">
      <alignment horizontal="left" vertical="center"/>
    </xf>
    <xf numFmtId="0" fontId="15" fillId="4" borderId="1" xfId="1" applyNumberFormat="1" applyFont="1" applyFill="1" applyBorder="1" applyAlignment="1">
      <alignment horizontal="left" vertical="center" wrapText="1"/>
    </xf>
    <xf numFmtId="0" fontId="20" fillId="4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/>
    </xf>
    <xf numFmtId="44" fontId="20" fillId="0" borderId="1" xfId="0" applyNumberFormat="1" applyFont="1" applyBorder="1" applyAlignment="1">
      <alignment horizontal="left" vertical="center"/>
    </xf>
    <xf numFmtId="0" fontId="15" fillId="3" borderId="1" xfId="1" applyFont="1" applyFill="1" applyBorder="1" applyAlignment="1">
      <alignment horizontal="left" vertical="center"/>
    </xf>
    <xf numFmtId="49" fontId="15" fillId="3" borderId="1" xfId="1" applyNumberFormat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left" vertical="center"/>
    </xf>
    <xf numFmtId="44" fontId="15" fillId="0" borderId="1" xfId="3" applyFont="1" applyFill="1" applyBorder="1" applyAlignment="1">
      <alignment horizontal="left" vertical="center"/>
    </xf>
    <xf numFmtId="0" fontId="15" fillId="3" borderId="1" xfId="1" applyNumberFormat="1" applyFont="1" applyFill="1" applyBorder="1" applyAlignment="1">
      <alignment horizontal="left" vertical="center"/>
    </xf>
    <xf numFmtId="14" fontId="15" fillId="0" borderId="1" xfId="1" applyNumberFormat="1" applyFont="1" applyFill="1" applyBorder="1" applyAlignment="1">
      <alignment horizontal="left" vertical="center"/>
    </xf>
    <xf numFmtId="14" fontId="15" fillId="3" borderId="1" xfId="1" applyNumberFormat="1" applyFont="1" applyFill="1" applyBorder="1" applyAlignment="1">
      <alignment horizontal="left" vertical="center"/>
    </xf>
    <xf numFmtId="0" fontId="25" fillId="0" borderId="1" xfId="2" applyNumberFormat="1" applyFont="1" applyBorder="1" applyAlignment="1">
      <alignment horizontal="left" vertical="center"/>
    </xf>
    <xf numFmtId="49" fontId="15" fillId="3" borderId="1" xfId="1" applyNumberFormat="1" applyFont="1" applyFill="1" applyBorder="1" applyAlignment="1">
      <alignment horizontal="left" vertical="center" wrapText="1"/>
    </xf>
    <xf numFmtId="8" fontId="20" fillId="0" borderId="1" xfId="4" applyNumberFormat="1" applyFont="1" applyBorder="1" applyAlignment="1">
      <alignment horizontal="left" vertical="center"/>
    </xf>
    <xf numFmtId="164" fontId="15" fillId="0" borderId="1" xfId="1" applyNumberFormat="1" applyFont="1" applyFill="1" applyBorder="1" applyAlignment="1">
      <alignment horizontal="left" vertical="center" wrapText="1"/>
    </xf>
    <xf numFmtId="44" fontId="15" fillId="0" borderId="1" xfId="1" applyNumberFormat="1" applyFont="1" applyFill="1" applyBorder="1" applyAlignment="1">
      <alignment horizontal="left" vertical="center" wrapText="1"/>
    </xf>
    <xf numFmtId="0" fontId="15" fillId="4" borderId="1" xfId="1" applyFont="1" applyFill="1" applyBorder="1" applyAlignment="1">
      <alignment horizontal="left" vertical="center" wrapText="1"/>
    </xf>
    <xf numFmtId="44" fontId="15" fillId="0" borderId="1" xfId="4" applyFont="1" applyFill="1" applyBorder="1" applyAlignment="1">
      <alignment horizontal="left" vertical="center" wrapText="1"/>
    </xf>
    <xf numFmtId="0" fontId="26" fillId="0" borderId="1" xfId="2" applyNumberFormat="1" applyFont="1" applyBorder="1" applyAlignment="1">
      <alignment horizontal="left" vertical="center" wrapText="1"/>
    </xf>
    <xf numFmtId="0" fontId="4" fillId="0" borderId="1" xfId="2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wrapText="1"/>
    </xf>
    <xf numFmtId="14" fontId="20" fillId="0" borderId="1" xfId="0" applyNumberFormat="1" applyFont="1" applyBorder="1" applyAlignment="1">
      <alignment horizontal="left" vertical="center" wrapText="1"/>
    </xf>
    <xf numFmtId="8" fontId="15" fillId="0" borderId="1" xfId="3" applyNumberFormat="1" applyFont="1" applyFill="1" applyBorder="1" applyAlignment="1">
      <alignment horizontal="left" vertical="center" wrapText="1"/>
    </xf>
    <xf numFmtId="8" fontId="20" fillId="3" borderId="1" xfId="4" applyNumberFormat="1" applyFont="1" applyFill="1" applyBorder="1" applyAlignment="1">
      <alignment horizontal="left" vertical="center"/>
    </xf>
    <xf numFmtId="8" fontId="15" fillId="3" borderId="1" xfId="3" applyNumberFormat="1" applyFont="1" applyFill="1" applyBorder="1" applyAlignment="1">
      <alignment horizontal="left" vertical="center"/>
    </xf>
    <xf numFmtId="0" fontId="15" fillId="4" borderId="1" xfId="0" applyNumberFormat="1" applyFont="1" applyFill="1" applyBorder="1" applyAlignment="1">
      <alignment horizontal="left" vertical="center"/>
    </xf>
    <xf numFmtId="0" fontId="23" fillId="0" borderId="1" xfId="1" applyFont="1" applyFill="1" applyBorder="1" applyAlignment="1">
      <alignment horizontal="left" vertical="center" wrapText="1"/>
    </xf>
    <xf numFmtId="0" fontId="23" fillId="0" borderId="1" xfId="1" applyNumberFormat="1" applyFont="1" applyFill="1" applyBorder="1" applyAlignment="1">
      <alignment horizontal="left" vertical="center" wrapText="1"/>
    </xf>
    <xf numFmtId="8" fontId="20" fillId="0" borderId="1" xfId="4" applyNumberFormat="1" applyFont="1" applyFill="1" applyBorder="1" applyAlignment="1">
      <alignment horizontal="left" vertical="center"/>
    </xf>
    <xf numFmtId="0" fontId="29" fillId="0" borderId="1" xfId="1" applyFont="1" applyFill="1" applyBorder="1" applyAlignment="1">
      <alignment horizontal="left" vertical="center" wrapText="1"/>
    </xf>
    <xf numFmtId="44" fontId="29" fillId="10" borderId="1" xfId="4" applyFont="1" applyFill="1" applyBorder="1" applyAlignment="1">
      <alignment horizontal="left" vertical="center" wrapText="1"/>
    </xf>
    <xf numFmtId="0" fontId="23" fillId="10" borderId="1" xfId="1" applyFont="1" applyFill="1" applyBorder="1" applyAlignment="1">
      <alignment horizontal="left" vertical="center" wrapText="1"/>
    </xf>
    <xf numFmtId="0" fontId="29" fillId="10" borderId="1" xfId="1" applyFont="1" applyFill="1" applyBorder="1" applyAlignment="1">
      <alignment horizontal="left" vertical="center" wrapText="1"/>
    </xf>
    <xf numFmtId="14" fontId="29" fillId="10" borderId="1" xfId="1" applyNumberFormat="1" applyFont="1" applyFill="1" applyBorder="1" applyAlignment="1">
      <alignment horizontal="left" vertical="center" wrapText="1"/>
    </xf>
    <xf numFmtId="0" fontId="30" fillId="10" borderId="1" xfId="1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24" fillId="3" borderId="0" xfId="0" applyFont="1" applyFill="1" applyBorder="1" applyAlignment="1">
      <alignment horizontal="left" vertical="center"/>
    </xf>
    <xf numFmtId="0" fontId="24" fillId="3" borderId="0" xfId="1" applyFont="1" applyFill="1" applyBorder="1" applyAlignment="1">
      <alignment horizontal="left" vertical="center" wrapText="1"/>
    </xf>
    <xf numFmtId="14" fontId="24" fillId="3" borderId="0" xfId="1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20" fillId="4" borderId="1" xfId="0" applyFont="1" applyFill="1" applyBorder="1"/>
    <xf numFmtId="8" fontId="20" fillId="4" borderId="1" xfId="4" applyNumberFormat="1" applyFont="1" applyFill="1" applyBorder="1" applyAlignment="1">
      <alignment horizontal="left" vertical="center"/>
    </xf>
    <xf numFmtId="0" fontId="4" fillId="4" borderId="1" xfId="2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center" vertical="center"/>
    </xf>
    <xf numFmtId="4" fontId="20" fillId="4" borderId="1" xfId="0" applyNumberFormat="1" applyFont="1" applyFill="1" applyBorder="1" applyAlignment="1">
      <alignment horizontal="left" vertical="center"/>
    </xf>
    <xf numFmtId="0" fontId="26" fillId="4" borderId="1" xfId="2" applyNumberFormat="1" applyFont="1" applyFill="1" applyBorder="1" applyAlignment="1">
      <alignment horizontal="left" vertical="center"/>
    </xf>
    <xf numFmtId="0" fontId="15" fillId="4" borderId="1" xfId="1" applyFont="1" applyFill="1" applyBorder="1" applyAlignment="1">
      <alignment horizontal="left" vertical="center"/>
    </xf>
    <xf numFmtId="49" fontId="15" fillId="4" borderId="1" xfId="1" applyNumberFormat="1" applyFont="1" applyFill="1" applyBorder="1" applyAlignment="1">
      <alignment horizontal="center" vertical="center"/>
    </xf>
    <xf numFmtId="44" fontId="15" fillId="4" borderId="1" xfId="3" applyFont="1" applyFill="1" applyBorder="1" applyAlignment="1">
      <alignment horizontal="left" vertical="center"/>
    </xf>
    <xf numFmtId="14" fontId="15" fillId="4" borderId="1" xfId="1" applyNumberFormat="1" applyFont="1" applyFill="1" applyBorder="1" applyAlignment="1">
      <alignment horizontal="left" vertical="center"/>
    </xf>
    <xf numFmtId="44" fontId="15" fillId="4" borderId="1" xfId="1" applyNumberFormat="1" applyFont="1" applyFill="1" applyBorder="1" applyAlignment="1">
      <alignment horizontal="left" vertical="center"/>
    </xf>
    <xf numFmtId="44" fontId="15" fillId="4" borderId="1" xfId="3" applyFont="1" applyFill="1" applyBorder="1" applyAlignment="1">
      <alignment horizontal="left" vertical="center" wrapText="1"/>
    </xf>
    <xf numFmtId="14" fontId="15" fillId="0" borderId="1" xfId="0" applyNumberFormat="1" applyFont="1" applyFill="1" applyBorder="1" applyAlignment="1">
      <alignment horizontal="left" vertical="center"/>
    </xf>
    <xf numFmtId="8" fontId="15" fillId="0" borderId="1" xfId="0" applyNumberFormat="1" applyFont="1" applyBorder="1" applyAlignment="1">
      <alignment horizontal="left" vertical="center"/>
    </xf>
    <xf numFmtId="0" fontId="26" fillId="3" borderId="1" xfId="2" applyFont="1" applyFill="1" applyBorder="1" applyAlignment="1">
      <alignment horizontal="left" vertical="center" wrapText="1"/>
    </xf>
    <xf numFmtId="0" fontId="15" fillId="4" borderId="0" xfId="1" applyFont="1" applyFill="1" applyBorder="1" applyAlignment="1">
      <alignment horizontal="left" vertical="center" wrapText="1"/>
    </xf>
    <xf numFmtId="0" fontId="15" fillId="4" borderId="0" xfId="1" applyNumberFormat="1" applyFont="1" applyFill="1" applyBorder="1" applyAlignment="1">
      <alignment horizontal="left" vertical="center" wrapText="1"/>
    </xf>
    <xf numFmtId="0" fontId="31" fillId="3" borderId="1" xfId="0" applyFont="1" applyFill="1" applyBorder="1" applyAlignment="1">
      <alignment horizontal="left" vertical="center" wrapText="1"/>
    </xf>
    <xf numFmtId="0" fontId="31" fillId="3" borderId="1" xfId="1" applyFont="1" applyFill="1" applyBorder="1" applyAlignment="1">
      <alignment horizontal="left" vertical="center" wrapText="1"/>
    </xf>
    <xf numFmtId="0" fontId="32" fillId="2" borderId="3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0" fontId="1" fillId="0" borderId="0" xfId="1" applyAlignment="1"/>
    <xf numFmtId="0" fontId="1" fillId="11" borderId="3" xfId="1" applyFont="1" applyFill="1" applyBorder="1" applyAlignment="1">
      <alignment horizontal="left"/>
    </xf>
    <xf numFmtId="0" fontId="3" fillId="11" borderId="3" xfId="1" applyFont="1" applyFill="1" applyBorder="1" applyAlignment="1"/>
    <xf numFmtId="164" fontId="1" fillId="0" borderId="0" xfId="1" applyNumberFormat="1" applyAlignment="1"/>
    <xf numFmtId="4" fontId="1" fillId="11" borderId="3" xfId="1" applyNumberFormat="1" applyFill="1" applyBorder="1" applyAlignment="1">
      <alignment horizontal="center"/>
    </xf>
    <xf numFmtId="164" fontId="1" fillId="11" borderId="3" xfId="1" applyNumberFormat="1" applyFill="1" applyBorder="1" applyAlignment="1">
      <alignment horizontal="center"/>
    </xf>
    <xf numFmtId="4" fontId="1" fillId="11" borderId="3" xfId="1" applyNumberFormat="1" applyFill="1" applyBorder="1" applyAlignment="1">
      <alignment horizontal="right"/>
    </xf>
    <xf numFmtId="4" fontId="1" fillId="11" borderId="3" xfId="1" applyNumberFormat="1" applyFill="1" applyBorder="1" applyAlignment="1">
      <alignment horizontal="left"/>
    </xf>
    <xf numFmtId="0" fontId="1" fillId="12" borderId="3" xfId="1" applyFont="1" applyFill="1" applyBorder="1" applyAlignment="1">
      <alignment horizontal="left"/>
    </xf>
    <xf numFmtId="0" fontId="1" fillId="12" borderId="3" xfId="1" applyFont="1" applyFill="1" applyBorder="1" applyAlignment="1">
      <alignment horizontal="center"/>
    </xf>
    <xf numFmtId="4" fontId="1" fillId="12" borderId="3" xfId="1" applyNumberFormat="1" applyFont="1" applyFill="1" applyBorder="1" applyAlignment="1">
      <alignment horizontal="center"/>
    </xf>
    <xf numFmtId="49" fontId="1" fillId="12" borderId="3" xfId="1" applyNumberFormat="1" applyFont="1" applyFill="1" applyBorder="1" applyAlignment="1">
      <alignment horizontal="left"/>
    </xf>
    <xf numFmtId="4" fontId="1" fillId="12" borderId="3" xfId="1" applyNumberFormat="1" applyFill="1" applyBorder="1" applyAlignment="1">
      <alignment horizontal="center"/>
    </xf>
    <xf numFmtId="164" fontId="1" fillId="12" borderId="3" xfId="1" applyNumberFormat="1" applyFill="1" applyBorder="1" applyAlignment="1">
      <alignment horizontal="center"/>
    </xf>
    <xf numFmtId="4" fontId="32" fillId="13" borderId="3" xfId="1" applyNumberFormat="1" applyFont="1" applyFill="1" applyBorder="1" applyAlignment="1">
      <alignment horizontal="left"/>
    </xf>
    <xf numFmtId="4" fontId="34" fillId="12" borderId="4" xfId="1" applyNumberFormat="1" applyFont="1" applyFill="1" applyBorder="1" applyAlignment="1">
      <alignment horizontal="center"/>
    </xf>
    <xf numFmtId="0" fontId="1" fillId="12" borderId="5" xfId="1" applyFont="1" applyFill="1" applyBorder="1" applyAlignment="1">
      <alignment horizontal="left"/>
    </xf>
    <xf numFmtId="0" fontId="1" fillId="12" borderId="5" xfId="1" applyFont="1" applyFill="1" applyBorder="1" applyAlignment="1">
      <alignment horizontal="center"/>
    </xf>
    <xf numFmtId="4" fontId="1" fillId="12" borderId="5" xfId="1" applyNumberFormat="1" applyFill="1" applyBorder="1" applyAlignment="1">
      <alignment horizontal="center"/>
    </xf>
    <xf numFmtId="10" fontId="1" fillId="12" borderId="5" xfId="1" applyNumberFormat="1" applyFill="1" applyBorder="1" applyAlignment="1">
      <alignment horizontal="center"/>
    </xf>
    <xf numFmtId="164" fontId="1" fillId="12" borderId="5" xfId="1" applyNumberFormat="1" applyFill="1" applyBorder="1" applyAlignment="1">
      <alignment horizontal="center"/>
    </xf>
    <xf numFmtId="0" fontId="3" fillId="12" borderId="3" xfId="1" applyFont="1" applyFill="1" applyBorder="1" applyAlignment="1">
      <alignment horizontal="left"/>
    </xf>
    <xf numFmtId="4" fontId="4" fillId="12" borderId="5" xfId="2" applyNumberFormat="1" applyFill="1" applyBorder="1" applyAlignment="1">
      <alignment horizontal="center"/>
    </xf>
    <xf numFmtId="4" fontId="34" fillId="12" borderId="6" xfId="1" applyNumberFormat="1" applyFont="1" applyFill="1" applyBorder="1" applyAlignment="1">
      <alignment horizontal="center"/>
    </xf>
    <xf numFmtId="0" fontId="1" fillId="12" borderId="3" xfId="1" applyFont="1" applyFill="1" applyBorder="1" applyAlignment="1"/>
    <xf numFmtId="0" fontId="1" fillId="12" borderId="3" xfId="1" applyFill="1" applyBorder="1" applyAlignment="1"/>
    <xf numFmtId="0" fontId="1" fillId="12" borderId="3" xfId="1" applyFill="1" applyBorder="1" applyAlignment="1">
      <alignment horizontal="center"/>
    </xf>
    <xf numFmtId="4" fontId="1" fillId="12" borderId="3" xfId="1" applyNumberFormat="1" applyFill="1" applyBorder="1" applyAlignment="1"/>
    <xf numFmtId="164" fontId="1" fillId="12" borderId="3" xfId="1" applyNumberFormat="1" applyFill="1" applyBorder="1" applyAlignment="1"/>
    <xf numFmtId="4" fontId="35" fillId="12" borderId="3" xfId="1" applyNumberFormat="1" applyFont="1" applyFill="1" applyBorder="1" applyAlignment="1"/>
    <xf numFmtId="4" fontId="34" fillId="12" borderId="4" xfId="1" applyNumberFormat="1" applyFont="1" applyFill="1" applyBorder="1" applyAlignment="1"/>
    <xf numFmtId="4" fontId="3" fillId="13" borderId="3" xfId="1" applyNumberFormat="1" applyFont="1" applyFill="1" applyBorder="1" applyAlignment="1">
      <alignment horizontal="left"/>
    </xf>
    <xf numFmtId="4" fontId="32" fillId="12" borderId="3" xfId="1" applyNumberFormat="1" applyFont="1" applyFill="1" applyBorder="1" applyAlignment="1">
      <alignment horizontal="left"/>
    </xf>
    <xf numFmtId="0" fontId="1" fillId="12" borderId="5" xfId="1" applyFont="1" applyFill="1" applyBorder="1" applyAlignment="1"/>
    <xf numFmtId="0" fontId="1" fillId="12" borderId="5" xfId="1" applyFill="1" applyBorder="1" applyAlignment="1">
      <alignment horizontal="center"/>
    </xf>
    <xf numFmtId="4" fontId="1" fillId="12" borderId="5" xfId="1" applyNumberFormat="1" applyFill="1" applyBorder="1" applyAlignment="1"/>
    <xf numFmtId="164" fontId="1" fillId="12" borderId="5" xfId="1" applyNumberFormat="1" applyFill="1" applyBorder="1" applyAlignment="1"/>
    <xf numFmtId="0" fontId="3" fillId="12" borderId="5" xfId="1" applyFont="1" applyFill="1" applyBorder="1" applyAlignment="1">
      <alignment horizontal="left"/>
    </xf>
    <xf numFmtId="4" fontId="35" fillId="12" borderId="5" xfId="1" applyNumberFormat="1" applyFont="1" applyFill="1" applyBorder="1" applyAlignment="1"/>
    <xf numFmtId="4" fontId="34" fillId="12" borderId="6" xfId="1" applyNumberFormat="1" applyFont="1" applyFill="1" applyBorder="1" applyAlignment="1"/>
    <xf numFmtId="0" fontId="1" fillId="12" borderId="1" xfId="1" applyFont="1" applyFill="1" applyBorder="1" applyAlignment="1">
      <alignment horizontal="left"/>
    </xf>
    <xf numFmtId="0" fontId="1" fillId="12" borderId="1" xfId="1" applyFont="1" applyFill="1" applyBorder="1" applyAlignment="1">
      <alignment horizontal="center"/>
    </xf>
    <xf numFmtId="4" fontId="1" fillId="12" borderId="1" xfId="1" applyNumberFormat="1" applyFont="1" applyFill="1" applyBorder="1" applyAlignment="1">
      <alignment horizontal="center"/>
    </xf>
    <xf numFmtId="49" fontId="1" fillId="12" borderId="1" xfId="1" applyNumberFormat="1" applyFont="1" applyFill="1" applyBorder="1" applyAlignment="1">
      <alignment horizontal="left"/>
    </xf>
    <xf numFmtId="4" fontId="1" fillId="12" borderId="1" xfId="1" applyNumberFormat="1" applyFill="1" applyBorder="1" applyAlignment="1">
      <alignment horizontal="center"/>
    </xf>
    <xf numFmtId="164" fontId="1" fillId="12" borderId="1" xfId="1" applyNumberFormat="1" applyFill="1" applyBorder="1" applyAlignment="1">
      <alignment horizontal="center"/>
    </xf>
    <xf numFmtId="4" fontId="32" fillId="12" borderId="1" xfId="1" applyNumberFormat="1" applyFont="1" applyFill="1" applyBorder="1" applyAlignment="1">
      <alignment horizontal="left"/>
    </xf>
    <xf numFmtId="4" fontId="34" fillId="12" borderId="1" xfId="1" applyNumberFormat="1" applyFont="1" applyFill="1" applyBorder="1" applyAlignment="1">
      <alignment horizontal="center"/>
    </xf>
    <xf numFmtId="0" fontId="1" fillId="12" borderId="1" xfId="1" applyFont="1" applyFill="1" applyBorder="1" applyAlignment="1"/>
    <xf numFmtId="0" fontId="1" fillId="12" borderId="1" xfId="1" applyFill="1" applyBorder="1" applyAlignment="1">
      <alignment horizontal="left"/>
    </xf>
    <xf numFmtId="14" fontId="1" fillId="12" borderId="1" xfId="1" applyNumberFormat="1" applyFont="1" applyFill="1" applyBorder="1" applyAlignment="1">
      <alignment horizontal="center"/>
    </xf>
    <xf numFmtId="4" fontId="1" fillId="12" borderId="1" xfId="1" applyNumberFormat="1" applyFill="1" applyBorder="1" applyAlignment="1"/>
    <xf numFmtId="164" fontId="1" fillId="12" borderId="1" xfId="1" applyNumberFormat="1" applyFill="1" applyBorder="1" applyAlignment="1"/>
    <xf numFmtId="164" fontId="1" fillId="13" borderId="1" xfId="1" applyNumberFormat="1" applyFill="1" applyBorder="1" applyAlignment="1"/>
    <xf numFmtId="14" fontId="1" fillId="12" borderId="1" xfId="1" applyNumberFormat="1" applyFill="1" applyBorder="1" applyAlignment="1"/>
    <xf numFmtId="0" fontId="3" fillId="12" borderId="1" xfId="1" applyFont="1" applyFill="1" applyBorder="1" applyAlignment="1">
      <alignment horizontal="left"/>
    </xf>
    <xf numFmtId="4" fontId="4" fillId="12" borderId="1" xfId="2" applyNumberFormat="1" applyFill="1" applyBorder="1" applyAlignment="1"/>
    <xf numFmtId="4" fontId="34" fillId="12" borderId="1" xfId="1" applyNumberFormat="1" applyFont="1" applyFill="1" applyBorder="1" applyAlignment="1"/>
    <xf numFmtId="0" fontId="1" fillId="3" borderId="0" xfId="1" applyFill="1" applyAlignment="1"/>
    <xf numFmtId="0" fontId="1" fillId="12" borderId="1" xfId="1" applyFill="1" applyBorder="1" applyAlignment="1"/>
    <xf numFmtId="44" fontId="1" fillId="12" borderId="1" xfId="5" applyFill="1" applyBorder="1" applyAlignment="1">
      <alignment horizontal="left"/>
    </xf>
    <xf numFmtId="17" fontId="1" fillId="12" borderId="1" xfId="1" applyNumberFormat="1" applyFont="1" applyFill="1" applyBorder="1" applyAlignment="1"/>
    <xf numFmtId="0" fontId="1" fillId="3" borderId="1" xfId="1" applyFont="1" applyFill="1" applyBorder="1" applyAlignment="1">
      <alignment horizontal="left"/>
    </xf>
    <xf numFmtId="0" fontId="1" fillId="0" borderId="1" xfId="1" applyFont="1" applyFill="1" applyBorder="1" applyAlignment="1">
      <alignment horizontal="left"/>
    </xf>
    <xf numFmtId="0" fontId="1" fillId="0" borderId="1" xfId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14" fontId="1" fillId="0" borderId="1" xfId="1" applyNumberFormat="1" applyFill="1" applyBorder="1" applyAlignment="1">
      <alignment horizontal="center"/>
    </xf>
    <xf numFmtId="4" fontId="1" fillId="0" borderId="1" xfId="1" applyNumberFormat="1" applyFill="1" applyBorder="1" applyAlignment="1">
      <alignment horizontal="center"/>
    </xf>
    <xf numFmtId="49" fontId="1" fillId="0" borderId="1" xfId="1" applyNumberFormat="1" applyFill="1" applyBorder="1" applyAlignment="1">
      <alignment horizontal="center"/>
    </xf>
    <xf numFmtId="164" fontId="1" fillId="3" borderId="1" xfId="1" applyNumberFormat="1" applyFill="1" applyBorder="1" applyAlignment="1">
      <alignment horizontal="center"/>
    </xf>
    <xf numFmtId="0" fontId="1" fillId="3" borderId="1" xfId="1" applyFill="1" applyBorder="1" applyAlignment="1">
      <alignment horizontal="center"/>
    </xf>
    <xf numFmtId="164" fontId="1" fillId="0" borderId="1" xfId="1" applyNumberFormat="1" applyFill="1" applyBorder="1" applyAlignment="1">
      <alignment horizontal="center"/>
    </xf>
    <xf numFmtId="4" fontId="32" fillId="0" borderId="1" xfId="1" applyNumberFormat="1" applyFont="1" applyFill="1" applyBorder="1" applyAlignment="1">
      <alignment horizontal="left"/>
    </xf>
    <xf numFmtId="4" fontId="35" fillId="0" borderId="1" xfId="1" applyNumberFormat="1" applyFont="1" applyFill="1" applyBorder="1" applyAlignment="1">
      <alignment horizontal="center"/>
    </xf>
    <xf numFmtId="4" fontId="34" fillId="0" borderId="1" xfId="1" applyNumberFormat="1" applyFont="1" applyFill="1" applyBorder="1" applyAlignment="1">
      <alignment horizontal="center"/>
    </xf>
    <xf numFmtId="0" fontId="1" fillId="14" borderId="1" xfId="1" applyFill="1" applyBorder="1" applyAlignment="1">
      <alignment horizontal="left"/>
    </xf>
    <xf numFmtId="49" fontId="1" fillId="14" borderId="1" xfId="1" applyNumberFormat="1" applyFill="1" applyBorder="1" applyAlignment="1">
      <alignment horizontal="center"/>
    </xf>
    <xf numFmtId="0" fontId="1" fillId="14" borderId="1" xfId="1" applyFont="1" applyFill="1" applyBorder="1" applyAlignment="1">
      <alignment horizontal="center"/>
    </xf>
    <xf numFmtId="0" fontId="1" fillId="14" borderId="1" xfId="1" applyFill="1" applyBorder="1" applyAlignment="1">
      <alignment horizontal="center"/>
    </xf>
    <xf numFmtId="4" fontId="1" fillId="14" borderId="1" xfId="1" applyNumberFormat="1" applyFill="1" applyBorder="1" applyAlignment="1">
      <alignment horizontal="center"/>
    </xf>
    <xf numFmtId="164" fontId="1" fillId="14" borderId="1" xfId="1" applyNumberFormat="1" applyFill="1" applyBorder="1" applyAlignment="1">
      <alignment horizontal="center"/>
    </xf>
    <xf numFmtId="4" fontId="32" fillId="14" borderId="1" xfId="1" applyNumberFormat="1" applyFont="1" applyFill="1" applyBorder="1" applyAlignment="1">
      <alignment horizontal="left"/>
    </xf>
    <xf numFmtId="4" fontId="4" fillId="14" borderId="1" xfId="2" applyNumberFormat="1" applyFill="1" applyBorder="1" applyAlignment="1">
      <alignment horizontal="center"/>
    </xf>
    <xf numFmtId="4" fontId="34" fillId="14" borderId="1" xfId="1" applyNumberFormat="1" applyFont="1" applyFill="1" applyBorder="1" applyAlignment="1">
      <alignment horizontal="center"/>
    </xf>
    <xf numFmtId="0" fontId="1" fillId="14" borderId="0" xfId="1" applyFill="1" applyAlignment="1"/>
    <xf numFmtId="0" fontId="1" fillId="15" borderId="1" xfId="1" applyFill="1" applyBorder="1" applyAlignment="1">
      <alignment horizontal="left"/>
    </xf>
    <xf numFmtId="0" fontId="1" fillId="15" borderId="1" xfId="1" applyFont="1" applyFill="1" applyBorder="1" applyAlignment="1">
      <alignment horizontal="left"/>
    </xf>
    <xf numFmtId="49" fontId="1" fillId="15" borderId="1" xfId="1" applyNumberFormat="1" applyFill="1" applyBorder="1" applyAlignment="1">
      <alignment horizontal="center"/>
    </xf>
    <xf numFmtId="0" fontId="1" fillId="15" borderId="1" xfId="1" applyFill="1" applyBorder="1" applyAlignment="1">
      <alignment horizontal="center"/>
    </xf>
    <xf numFmtId="14" fontId="1" fillId="15" borderId="1" xfId="1" applyNumberFormat="1" applyFill="1" applyBorder="1" applyAlignment="1">
      <alignment horizontal="center"/>
    </xf>
    <xf numFmtId="0" fontId="1" fillId="15" borderId="1" xfId="1" applyFont="1" applyFill="1" applyBorder="1" applyAlignment="1">
      <alignment horizontal="center"/>
    </xf>
    <xf numFmtId="0" fontId="1" fillId="15" borderId="2" xfId="1" applyFill="1" applyBorder="1" applyAlignment="1">
      <alignment horizontal="center"/>
    </xf>
    <xf numFmtId="44" fontId="1" fillId="15" borderId="1" xfId="5" applyFont="1" applyFill="1" applyBorder="1" applyAlignment="1">
      <alignment horizontal="center"/>
    </xf>
    <xf numFmtId="164" fontId="1" fillId="15" borderId="1" xfId="1" applyNumberFormat="1" applyFill="1" applyBorder="1" applyAlignment="1">
      <alignment horizontal="center"/>
    </xf>
    <xf numFmtId="44" fontId="1" fillId="15" borderId="1" xfId="5" applyFill="1" applyBorder="1" applyAlignment="1">
      <alignment horizontal="center"/>
    </xf>
    <xf numFmtId="44" fontId="1" fillId="3" borderId="1" xfId="5" applyFill="1" applyBorder="1" applyAlignment="1">
      <alignment horizontal="center"/>
    </xf>
    <xf numFmtId="4" fontId="32" fillId="15" borderId="1" xfId="1" applyNumberFormat="1" applyFont="1" applyFill="1" applyBorder="1" applyAlignment="1">
      <alignment horizontal="left"/>
    </xf>
    <xf numFmtId="4" fontId="1" fillId="15" borderId="1" xfId="1" applyNumberFormat="1" applyFill="1" applyBorder="1" applyAlignment="1">
      <alignment horizontal="center"/>
    </xf>
    <xf numFmtId="4" fontId="4" fillId="15" borderId="1" xfId="2" applyNumberFormat="1" applyFill="1" applyBorder="1" applyAlignment="1">
      <alignment horizontal="center"/>
    </xf>
    <xf numFmtId="4" fontId="34" fillId="16" borderId="1" xfId="1" applyNumberFormat="1" applyFont="1" applyFill="1" applyBorder="1" applyAlignment="1"/>
    <xf numFmtId="0" fontId="1" fillId="15" borderId="1" xfId="1" applyFill="1" applyBorder="1" applyAlignment="1"/>
    <xf numFmtId="0" fontId="1" fillId="15" borderId="1" xfId="1" applyFont="1" applyFill="1" applyBorder="1" applyAlignment="1"/>
    <xf numFmtId="44" fontId="1" fillId="15" borderId="1" xfId="5" applyFont="1" applyFill="1" applyBorder="1" applyAlignment="1"/>
    <xf numFmtId="44" fontId="1" fillId="15" borderId="1" xfId="5" applyFill="1" applyBorder="1" applyAlignment="1"/>
    <xf numFmtId="4" fontId="1" fillId="15" borderId="1" xfId="1" applyNumberFormat="1" applyFill="1" applyBorder="1" applyAlignment="1"/>
    <xf numFmtId="49" fontId="4" fillId="15" borderId="1" xfId="2" applyNumberFormat="1" applyFill="1" applyBorder="1" applyAlignment="1" applyProtection="1"/>
    <xf numFmtId="4" fontId="37" fillId="15" borderId="1" xfId="1" applyNumberFormat="1" applyFont="1" applyFill="1" applyBorder="1" applyAlignment="1"/>
    <xf numFmtId="0" fontId="1" fillId="17" borderId="1" xfId="1" applyFont="1" applyFill="1" applyBorder="1" applyAlignment="1">
      <alignment horizontal="left"/>
    </xf>
    <xf numFmtId="0" fontId="1" fillId="17" borderId="1" xfId="1" applyFont="1" applyFill="1" applyBorder="1" applyAlignment="1">
      <alignment horizontal="center"/>
    </xf>
    <xf numFmtId="0" fontId="1" fillId="17" borderId="1" xfId="1" applyFill="1" applyBorder="1" applyAlignment="1">
      <alignment horizontal="center"/>
    </xf>
    <xf numFmtId="14" fontId="1" fillId="17" borderId="1" xfId="1" applyNumberFormat="1" applyFill="1" applyBorder="1" applyAlignment="1">
      <alignment horizontal="center"/>
    </xf>
    <xf numFmtId="44" fontId="1" fillId="17" borderId="1" xfId="5" applyFont="1" applyFill="1" applyBorder="1" applyAlignment="1">
      <alignment horizontal="center"/>
    </xf>
    <xf numFmtId="49" fontId="1" fillId="17" borderId="1" xfId="1" applyNumberFormat="1" applyFill="1" applyBorder="1" applyAlignment="1">
      <alignment horizontal="center"/>
    </xf>
    <xf numFmtId="164" fontId="1" fillId="17" borderId="1" xfId="1" applyNumberFormat="1" applyFill="1" applyBorder="1" applyAlignment="1">
      <alignment horizontal="center"/>
    </xf>
    <xf numFmtId="44" fontId="1" fillId="17" borderId="1" xfId="5" applyFill="1" applyBorder="1" applyAlignment="1">
      <alignment horizontal="center"/>
    </xf>
    <xf numFmtId="44" fontId="38" fillId="17" borderId="1" xfId="5" applyFont="1" applyFill="1" applyBorder="1" applyAlignment="1">
      <alignment horizontal="center"/>
    </xf>
    <xf numFmtId="0" fontId="3" fillId="17" borderId="1" xfId="1" applyFont="1" applyFill="1" applyBorder="1" applyAlignment="1">
      <alignment horizontal="left"/>
    </xf>
    <xf numFmtId="4" fontId="1" fillId="17" borderId="1" xfId="1" applyNumberFormat="1" applyFont="1" applyFill="1" applyBorder="1" applyAlignment="1">
      <alignment horizontal="center"/>
    </xf>
    <xf numFmtId="49" fontId="4" fillId="17" borderId="1" xfId="2" applyNumberFormat="1" applyFill="1" applyBorder="1" applyAlignment="1">
      <alignment horizontal="center"/>
    </xf>
    <xf numFmtId="4" fontId="34" fillId="17" borderId="1" xfId="1" applyNumberFormat="1" applyFont="1" applyFill="1" applyBorder="1" applyAlignment="1">
      <alignment horizontal="center"/>
    </xf>
    <xf numFmtId="14" fontId="1" fillId="17" borderId="1" xfId="1" applyNumberFormat="1" applyFont="1" applyFill="1" applyBorder="1" applyAlignment="1">
      <alignment horizontal="center"/>
    </xf>
    <xf numFmtId="164" fontId="1" fillId="17" borderId="1" xfId="1" applyNumberFormat="1" applyFont="1" applyFill="1" applyBorder="1" applyAlignment="1">
      <alignment horizontal="center"/>
    </xf>
    <xf numFmtId="49" fontId="39" fillId="17" borderId="1" xfId="2" applyNumberFormat="1" applyFont="1" applyFill="1" applyBorder="1" applyAlignment="1">
      <alignment horizontal="center"/>
    </xf>
    <xf numFmtId="4" fontId="40" fillId="17" borderId="1" xfId="1" applyNumberFormat="1" applyFont="1" applyFill="1" applyBorder="1" applyAlignment="1">
      <alignment horizontal="center"/>
    </xf>
    <xf numFmtId="0" fontId="1" fillId="18" borderId="1" xfId="1" applyFont="1" applyFill="1" applyBorder="1" applyAlignment="1">
      <alignment horizontal="left"/>
    </xf>
    <xf numFmtId="0" fontId="1" fillId="18" borderId="1" xfId="1" applyFont="1" applyFill="1" applyBorder="1" applyAlignment="1">
      <alignment horizontal="center"/>
    </xf>
    <xf numFmtId="14" fontId="1" fillId="18" borderId="1" xfId="1" applyNumberFormat="1" applyFont="1" applyFill="1" applyBorder="1" applyAlignment="1">
      <alignment horizontal="center"/>
    </xf>
    <xf numFmtId="44" fontId="1" fillId="18" borderId="1" xfId="5" applyFont="1" applyFill="1" applyBorder="1" applyAlignment="1">
      <alignment horizontal="center"/>
    </xf>
    <xf numFmtId="164" fontId="1" fillId="18" borderId="1" xfId="1" applyNumberFormat="1" applyFont="1" applyFill="1" applyBorder="1" applyAlignment="1">
      <alignment horizontal="center"/>
    </xf>
    <xf numFmtId="4" fontId="41" fillId="18" borderId="1" xfId="1" applyNumberFormat="1" applyFont="1" applyFill="1" applyBorder="1" applyAlignment="1">
      <alignment horizontal="left"/>
    </xf>
    <xf numFmtId="0" fontId="1" fillId="17" borderId="1" xfId="1" applyFont="1" applyFill="1" applyBorder="1" applyAlignment="1"/>
    <xf numFmtId="44" fontId="1" fillId="17" borderId="1" xfId="5" applyFont="1" applyFill="1" applyBorder="1" applyAlignment="1"/>
    <xf numFmtId="44" fontId="1" fillId="17" borderId="1" xfId="5" applyFill="1" applyBorder="1" applyAlignment="1"/>
    <xf numFmtId="4" fontId="1" fillId="17" borderId="1" xfId="1" applyNumberFormat="1" applyFill="1" applyBorder="1" applyAlignment="1"/>
    <xf numFmtId="49" fontId="4" fillId="17" borderId="1" xfId="2" applyNumberFormat="1" applyFill="1" applyBorder="1" applyAlignment="1"/>
    <xf numFmtId="0" fontId="1" fillId="0" borderId="1" xfId="1" applyFill="1" applyBorder="1" applyAlignment="1"/>
    <xf numFmtId="0" fontId="1" fillId="0" borderId="1" xfId="1" applyFill="1" applyBorder="1" applyAlignment="1">
      <alignment horizontal="left"/>
    </xf>
    <xf numFmtId="0" fontId="1" fillId="0" borderId="1" xfId="1" applyNumberFormat="1" applyFill="1" applyBorder="1" applyAlignment="1">
      <alignment horizontal="center"/>
    </xf>
    <xf numFmtId="44" fontId="1" fillId="0" borderId="1" xfId="5" applyFont="1" applyFill="1" applyBorder="1" applyAlignment="1"/>
    <xf numFmtId="44" fontId="1" fillId="0" borderId="1" xfId="5" applyFill="1" applyBorder="1" applyAlignment="1"/>
    <xf numFmtId="44" fontId="5" fillId="0" borderId="1" xfId="5" applyFont="1" applyFill="1" applyBorder="1" applyAlignment="1">
      <alignment horizontal="center"/>
    </xf>
    <xf numFmtId="49" fontId="1" fillId="0" borderId="1" xfId="1" applyNumberFormat="1" applyFill="1" applyBorder="1" applyAlignment="1"/>
    <xf numFmtId="0" fontId="1" fillId="0" borderId="0" xfId="1" applyFill="1" applyAlignment="1"/>
    <xf numFmtId="0" fontId="1" fillId="19" borderId="1" xfId="1" applyFill="1" applyBorder="1" applyAlignment="1">
      <alignment horizontal="left"/>
    </xf>
    <xf numFmtId="0" fontId="1" fillId="19" borderId="1" xfId="1" applyFont="1" applyFill="1" applyBorder="1" applyAlignment="1">
      <alignment horizontal="left"/>
    </xf>
    <xf numFmtId="0" fontId="1" fillId="19" borderId="1" xfId="1" applyNumberFormat="1" applyFont="1" applyFill="1" applyBorder="1" applyAlignment="1">
      <alignment horizontal="center"/>
    </xf>
    <xf numFmtId="0" fontId="42" fillId="19" borderId="1" xfId="1" applyFont="1" applyFill="1" applyBorder="1" applyAlignment="1">
      <alignment horizontal="center"/>
    </xf>
    <xf numFmtId="14" fontId="42" fillId="19" borderId="1" xfId="1" applyNumberFormat="1" applyFont="1" applyFill="1" applyBorder="1" applyAlignment="1">
      <alignment horizontal="center"/>
    </xf>
    <xf numFmtId="0" fontId="1" fillId="19" borderId="1" xfId="1" applyFont="1" applyFill="1" applyBorder="1" applyAlignment="1">
      <alignment horizontal="center"/>
    </xf>
    <xf numFmtId="44" fontId="1" fillId="19" borderId="1" xfId="5" applyFont="1" applyFill="1" applyBorder="1" applyAlignment="1">
      <alignment horizontal="center"/>
    </xf>
    <xf numFmtId="164" fontId="1" fillId="19" borderId="1" xfId="1" applyNumberFormat="1" applyFill="1" applyBorder="1" applyAlignment="1">
      <alignment horizontal="center"/>
    </xf>
    <xf numFmtId="44" fontId="1" fillId="19" borderId="1" xfId="5" applyFill="1" applyBorder="1" applyAlignment="1">
      <alignment horizontal="center"/>
    </xf>
    <xf numFmtId="44" fontId="5" fillId="19" borderId="1" xfId="5" applyFont="1" applyFill="1" applyBorder="1" applyAlignment="1">
      <alignment horizontal="center"/>
    </xf>
    <xf numFmtId="0" fontId="1" fillId="19" borderId="1" xfId="1" applyFill="1" applyBorder="1" applyAlignment="1">
      <alignment horizontal="center"/>
    </xf>
    <xf numFmtId="4" fontId="41" fillId="19" borderId="1" xfId="1" applyNumberFormat="1" applyFont="1" applyFill="1" applyBorder="1" applyAlignment="1">
      <alignment horizontal="left"/>
    </xf>
    <xf numFmtId="4" fontId="1" fillId="19" borderId="1" xfId="1" applyNumberFormat="1" applyFill="1" applyBorder="1" applyAlignment="1">
      <alignment horizontal="center"/>
    </xf>
    <xf numFmtId="49" fontId="4" fillId="19" borderId="1" xfId="2" applyNumberFormat="1" applyFill="1" applyBorder="1" applyAlignment="1">
      <alignment horizontal="center"/>
    </xf>
    <xf numFmtId="4" fontId="34" fillId="19" borderId="1" xfId="1" applyNumberFormat="1" applyFont="1" applyFill="1" applyBorder="1" applyAlignment="1">
      <alignment horizontal="center"/>
    </xf>
    <xf numFmtId="0" fontId="1" fillId="19" borderId="0" xfId="1" applyFill="1" applyAlignment="1">
      <alignment horizontal="center"/>
    </xf>
    <xf numFmtId="0" fontId="43" fillId="19" borderId="1" xfId="1" applyFont="1" applyFill="1" applyBorder="1" applyAlignment="1">
      <alignment horizontal="center"/>
    </xf>
    <xf numFmtId="49" fontId="6" fillId="19" borderId="1" xfId="1" applyNumberFormat="1" applyFont="1" applyFill="1" applyBorder="1" applyAlignment="1">
      <alignment horizontal="center"/>
    </xf>
    <xf numFmtId="0" fontId="1" fillId="15" borderId="1" xfId="1" applyNumberFormat="1" applyFont="1" applyFill="1" applyBorder="1" applyAlignment="1">
      <alignment horizontal="center"/>
    </xf>
    <xf numFmtId="44" fontId="1" fillId="20" borderId="1" xfId="5" applyFill="1" applyBorder="1" applyAlignment="1">
      <alignment horizontal="center"/>
    </xf>
    <xf numFmtId="44" fontId="5" fillId="20" borderId="1" xfId="5" applyFont="1" applyFill="1" applyBorder="1" applyAlignment="1">
      <alignment horizontal="center"/>
    </xf>
    <xf numFmtId="44" fontId="5" fillId="15" borderId="1" xfId="5" applyFont="1" applyFill="1" applyBorder="1" applyAlignment="1">
      <alignment horizontal="center"/>
    </xf>
    <xf numFmtId="4" fontId="41" fillId="15" borderId="1" xfId="1" applyNumberFormat="1" applyFont="1" applyFill="1" applyBorder="1" applyAlignment="1">
      <alignment horizontal="left"/>
    </xf>
    <xf numFmtId="49" fontId="4" fillId="15" borderId="1" xfId="2" applyNumberFormat="1" applyFill="1" applyBorder="1" applyAlignment="1">
      <alignment horizontal="center"/>
    </xf>
    <xf numFmtId="4" fontId="34" fillId="15" borderId="1" xfId="1" applyNumberFormat="1" applyFont="1" applyFill="1" applyBorder="1" applyAlignment="1">
      <alignment horizontal="center"/>
    </xf>
    <xf numFmtId="0" fontId="1" fillId="16" borderId="1" xfId="1" applyFont="1" applyFill="1" applyBorder="1" applyAlignment="1"/>
    <xf numFmtId="0" fontId="1" fillId="16" borderId="1" xfId="1" applyNumberFormat="1" applyFont="1" applyFill="1" applyBorder="1" applyAlignment="1">
      <alignment horizontal="center"/>
    </xf>
    <xf numFmtId="0" fontId="1" fillId="16" borderId="1" xfId="1" applyFill="1" applyBorder="1" applyAlignment="1">
      <alignment horizontal="center"/>
    </xf>
    <xf numFmtId="0" fontId="1" fillId="16" borderId="1" xfId="1" applyFont="1" applyFill="1" applyBorder="1" applyAlignment="1">
      <alignment horizontal="center"/>
    </xf>
    <xf numFmtId="44" fontId="1" fillId="16" borderId="1" xfId="5" applyFont="1" applyFill="1" applyBorder="1" applyAlignment="1"/>
    <xf numFmtId="164" fontId="1" fillId="16" borderId="1" xfId="1" applyNumberFormat="1" applyFill="1" applyBorder="1" applyAlignment="1">
      <alignment horizontal="center"/>
    </xf>
    <xf numFmtId="44" fontId="1" fillId="16" borderId="1" xfId="5" applyFill="1" applyBorder="1" applyAlignment="1"/>
    <xf numFmtId="44" fontId="5" fillId="16" borderId="1" xfId="5" applyFont="1" applyFill="1" applyBorder="1" applyAlignment="1">
      <alignment horizontal="center"/>
    </xf>
    <xf numFmtId="44" fontId="5" fillId="15" borderId="0" xfId="5" applyFont="1" applyFill="1" applyAlignment="1">
      <alignment horizontal="center"/>
    </xf>
    <xf numFmtId="0" fontId="3" fillId="16" borderId="1" xfId="1" applyFont="1" applyFill="1" applyBorder="1" applyAlignment="1"/>
    <xf numFmtId="4" fontId="1" fillId="16" borderId="1" xfId="1" applyNumberFormat="1" applyFill="1" applyBorder="1" applyAlignment="1"/>
    <xf numFmtId="49" fontId="4" fillId="16" borderId="1" xfId="2" applyNumberFormat="1" applyFill="1" applyBorder="1" applyAlignment="1"/>
    <xf numFmtId="4" fontId="1" fillId="16" borderId="1" xfId="1" applyNumberFormat="1" applyFont="1" applyFill="1" applyBorder="1" applyAlignment="1"/>
    <xf numFmtId="4" fontId="37" fillId="16" borderId="1" xfId="1" applyNumberFormat="1" applyFont="1" applyFill="1" applyBorder="1" applyAlignment="1"/>
    <xf numFmtId="0" fontId="1" fillId="15" borderId="1" xfId="1" applyNumberFormat="1" applyFill="1" applyBorder="1" applyAlignment="1">
      <alignment horizontal="center"/>
    </xf>
    <xf numFmtId="164" fontId="1" fillId="15" borderId="1" xfId="1" applyNumberFormat="1" applyFont="1" applyFill="1" applyBorder="1" applyAlignment="1">
      <alignment horizontal="center"/>
    </xf>
    <xf numFmtId="44" fontId="44" fillId="15" borderId="1" xfId="5" applyFont="1" applyFill="1" applyBorder="1" applyAlignment="1">
      <alignment horizontal="center"/>
    </xf>
    <xf numFmtId="0" fontId="38" fillId="15" borderId="1" xfId="1" applyFont="1" applyFill="1" applyBorder="1" applyAlignment="1">
      <alignment horizontal="center"/>
    </xf>
    <xf numFmtId="44" fontId="38" fillId="15" borderId="1" xfId="5" applyFont="1" applyFill="1" applyBorder="1" applyAlignment="1">
      <alignment horizontal="center"/>
    </xf>
    <xf numFmtId="164" fontId="38" fillId="15" borderId="1" xfId="1" applyNumberFormat="1" applyFont="1" applyFill="1" applyBorder="1" applyAlignment="1">
      <alignment horizontal="center"/>
    </xf>
    <xf numFmtId="44" fontId="5" fillId="15" borderId="1" xfId="5" applyFont="1" applyFill="1" applyBorder="1" applyAlignment="1">
      <alignment horizontal="center" vertical="center"/>
    </xf>
    <xf numFmtId="0" fontId="3" fillId="15" borderId="1" xfId="1" applyFont="1" applyFill="1" applyBorder="1" applyAlignment="1">
      <alignment horizontal="left"/>
    </xf>
    <xf numFmtId="49" fontId="35" fillId="15" borderId="1" xfId="1" applyNumberFormat="1" applyFont="1" applyFill="1" applyBorder="1" applyAlignment="1">
      <alignment horizontal="center"/>
    </xf>
    <xf numFmtId="44" fontId="1" fillId="15" borderId="1" xfId="5" applyFont="1" applyFill="1" applyBorder="1" applyAlignment="1">
      <alignment horizontal="left"/>
    </xf>
    <xf numFmtId="44" fontId="1" fillId="15" borderId="1" xfId="5" applyFill="1" applyBorder="1" applyAlignment="1">
      <alignment horizontal="left"/>
    </xf>
    <xf numFmtId="44" fontId="38" fillId="15" borderId="1" xfId="5" applyFont="1" applyFill="1" applyBorder="1" applyAlignment="1"/>
    <xf numFmtId="0" fontId="5" fillId="15" borderId="1" xfId="1" applyFont="1" applyFill="1" applyBorder="1" applyAlignment="1">
      <alignment horizontal="center"/>
    </xf>
    <xf numFmtId="49" fontId="4" fillId="15" borderId="1" xfId="2" applyNumberFormat="1" applyFill="1" applyBorder="1" applyAlignment="1"/>
    <xf numFmtId="4" fontId="34" fillId="15" borderId="1" xfId="1" applyNumberFormat="1" applyFont="1" applyFill="1" applyBorder="1" applyAlignment="1"/>
    <xf numFmtId="14" fontId="38" fillId="19" borderId="1" xfId="1" applyNumberFormat="1" applyFont="1" applyFill="1" applyBorder="1" applyAlignment="1">
      <alignment horizontal="center"/>
    </xf>
    <xf numFmtId="0" fontId="38" fillId="19" borderId="1" xfId="1" applyFont="1" applyFill="1" applyBorder="1" applyAlignment="1">
      <alignment horizontal="center"/>
    </xf>
    <xf numFmtId="44" fontId="38" fillId="19" borderId="1" xfId="5" applyFont="1" applyFill="1" applyBorder="1" applyAlignment="1">
      <alignment horizontal="center"/>
    </xf>
    <xf numFmtId="49" fontId="1" fillId="19" borderId="1" xfId="1" applyNumberFormat="1" applyFill="1" applyBorder="1" applyAlignment="1">
      <alignment horizontal="center"/>
    </xf>
    <xf numFmtId="164" fontId="38" fillId="19" borderId="1" xfId="1" applyNumberFormat="1" applyFont="1" applyFill="1" applyBorder="1" applyAlignment="1">
      <alignment horizontal="center"/>
    </xf>
    <xf numFmtId="4" fontId="45" fillId="19" borderId="1" xfId="1" applyNumberFormat="1" applyFont="1" applyFill="1" applyBorder="1" applyAlignment="1">
      <alignment horizontal="center"/>
    </xf>
    <xf numFmtId="0" fontId="46" fillId="15" borderId="1" xfId="1" applyFont="1" applyFill="1" applyBorder="1" applyAlignment="1">
      <alignment horizontal="center"/>
    </xf>
    <xf numFmtId="14" fontId="1" fillId="15" borderId="1" xfId="1" applyNumberFormat="1" applyFont="1" applyFill="1" applyBorder="1" applyAlignment="1">
      <alignment horizontal="center"/>
    </xf>
    <xf numFmtId="49" fontId="1" fillId="15" borderId="0" xfId="1" applyNumberFormat="1" applyFont="1" applyFill="1" applyBorder="1" applyAlignment="1"/>
    <xf numFmtId="4" fontId="47" fillId="15" borderId="1" xfId="1" applyNumberFormat="1" applyFont="1" applyFill="1" applyBorder="1" applyAlignment="1">
      <alignment horizontal="center"/>
    </xf>
    <xf numFmtId="44" fontId="5" fillId="15" borderId="1" xfId="5" applyFont="1" applyFill="1" applyBorder="1" applyAlignment="1"/>
    <xf numFmtId="49" fontId="4" fillId="15" borderId="1" xfId="2" applyNumberFormat="1" applyFont="1" applyFill="1" applyBorder="1" applyAlignment="1" applyProtection="1"/>
    <xf numFmtId="4" fontId="48" fillId="15" borderId="1" xfId="1" applyNumberFormat="1" applyFont="1" applyFill="1" applyBorder="1" applyAlignment="1"/>
    <xf numFmtId="0" fontId="1" fillId="19" borderId="1" xfId="1" applyFill="1" applyBorder="1" applyAlignment="1"/>
    <xf numFmtId="0" fontId="1" fillId="19" borderId="1" xfId="1" applyFont="1" applyFill="1" applyBorder="1" applyAlignment="1"/>
    <xf numFmtId="0" fontId="1" fillId="19" borderId="1" xfId="1" applyNumberFormat="1" applyFill="1" applyBorder="1" applyAlignment="1">
      <alignment horizontal="center"/>
    </xf>
    <xf numFmtId="44" fontId="38" fillId="19" borderId="1" xfId="5" applyFont="1" applyFill="1" applyBorder="1" applyAlignment="1"/>
    <xf numFmtId="0" fontId="3" fillId="19" borderId="1" xfId="1" applyFont="1" applyFill="1" applyBorder="1" applyAlignment="1">
      <alignment horizontal="center"/>
    </xf>
    <xf numFmtId="14" fontId="1" fillId="19" borderId="1" xfId="1" applyNumberFormat="1" applyFill="1" applyBorder="1" applyAlignment="1">
      <alignment horizontal="center"/>
    </xf>
    <xf numFmtId="44" fontId="1" fillId="19" borderId="1" xfId="5" applyFill="1" applyBorder="1" applyAlignment="1"/>
    <xf numFmtId="0" fontId="3" fillId="19" borderId="1" xfId="1" applyFont="1" applyFill="1" applyBorder="1" applyAlignment="1">
      <alignment horizontal="left"/>
    </xf>
    <xf numFmtId="49" fontId="1" fillId="19" borderId="1" xfId="1" applyNumberFormat="1" applyFill="1" applyBorder="1" applyAlignment="1"/>
    <xf numFmtId="44" fontId="1" fillId="19" borderId="1" xfId="5" applyFont="1" applyFill="1" applyBorder="1" applyAlignment="1"/>
    <xf numFmtId="49" fontId="1" fillId="15" borderId="0" xfId="1" applyNumberFormat="1" applyFont="1" applyFill="1" applyAlignment="1"/>
    <xf numFmtId="0" fontId="46" fillId="15" borderId="1" xfId="1" applyFont="1" applyFill="1" applyBorder="1" applyAlignment="1"/>
    <xf numFmtId="0" fontId="1" fillId="19" borderId="2" xfId="1" applyFont="1" applyFill="1" applyBorder="1" applyAlignment="1"/>
    <xf numFmtId="0" fontId="1" fillId="19" borderId="2" xfId="1" applyNumberFormat="1" applyFill="1" applyBorder="1" applyAlignment="1">
      <alignment horizontal="center"/>
    </xf>
    <xf numFmtId="0" fontId="1" fillId="19" borderId="2" xfId="1" applyFill="1" applyBorder="1" applyAlignment="1">
      <alignment horizontal="center"/>
    </xf>
    <xf numFmtId="44" fontId="1" fillId="19" borderId="2" xfId="5" applyFont="1" applyFill="1" applyBorder="1" applyAlignment="1"/>
    <xf numFmtId="14" fontId="1" fillId="19" borderId="2" xfId="1" applyNumberFormat="1" applyFill="1" applyBorder="1" applyAlignment="1">
      <alignment horizontal="center"/>
    </xf>
    <xf numFmtId="44" fontId="1" fillId="19" borderId="2" xfId="5" applyFill="1" applyBorder="1" applyAlignment="1"/>
    <xf numFmtId="44" fontId="5" fillId="19" borderId="2" xfId="5" applyFont="1" applyFill="1" applyBorder="1" applyAlignment="1">
      <alignment horizontal="center"/>
    </xf>
    <xf numFmtId="0" fontId="3" fillId="19" borderId="2" xfId="1" applyFont="1" applyFill="1" applyBorder="1" applyAlignment="1">
      <alignment horizontal="left"/>
    </xf>
    <xf numFmtId="0" fontId="1" fillId="19" borderId="2" xfId="1" applyFill="1" applyBorder="1" applyAlignment="1"/>
    <xf numFmtId="49" fontId="1" fillId="19" borderId="2" xfId="1" applyNumberFormat="1" applyFill="1" applyBorder="1" applyAlignment="1"/>
    <xf numFmtId="0" fontId="1" fillId="15" borderId="2" xfId="1" applyFill="1" applyBorder="1" applyAlignment="1"/>
    <xf numFmtId="0" fontId="1" fillId="15" borderId="2" xfId="1" applyNumberFormat="1" applyFill="1" applyBorder="1" applyAlignment="1">
      <alignment horizontal="center"/>
    </xf>
    <xf numFmtId="44" fontId="1" fillId="15" borderId="2" xfId="5" applyFont="1" applyFill="1" applyBorder="1" applyAlignment="1"/>
    <xf numFmtId="49" fontId="1" fillId="15" borderId="2" xfId="1" applyNumberFormat="1" applyFill="1" applyBorder="1" applyAlignment="1">
      <alignment horizontal="center"/>
    </xf>
    <xf numFmtId="14" fontId="1" fillId="15" borderId="2" xfId="1" applyNumberFormat="1" applyFill="1" applyBorder="1" applyAlignment="1">
      <alignment horizontal="center"/>
    </xf>
    <xf numFmtId="44" fontId="1" fillId="15" borderId="2" xfId="5" applyFill="1" applyBorder="1" applyAlignment="1"/>
    <xf numFmtId="44" fontId="5" fillId="15" borderId="2" xfId="5" applyFont="1" applyFill="1" applyBorder="1" applyAlignment="1">
      <alignment horizontal="center"/>
    </xf>
    <xf numFmtId="0" fontId="3" fillId="15" borderId="2" xfId="1" applyFont="1" applyFill="1" applyBorder="1" applyAlignment="1">
      <alignment horizontal="left"/>
    </xf>
    <xf numFmtId="49" fontId="4" fillId="15" borderId="2" xfId="2" applyNumberFormat="1" applyFill="1" applyBorder="1" applyAlignment="1"/>
    <xf numFmtId="0" fontId="46" fillId="15" borderId="2" xfId="1" applyFont="1" applyFill="1" applyBorder="1" applyAlignment="1"/>
    <xf numFmtId="0" fontId="3" fillId="15" borderId="2" xfId="1" applyFont="1" applyFill="1" applyBorder="1" applyAlignment="1">
      <alignment horizontal="center"/>
    </xf>
    <xf numFmtId="44" fontId="3" fillId="15" borderId="2" xfId="5" applyFont="1" applyFill="1" applyBorder="1" applyAlignment="1"/>
    <xf numFmtId="49" fontId="1" fillId="15" borderId="1" xfId="1" applyNumberFormat="1" applyFont="1" applyFill="1" applyBorder="1" applyAlignment="1"/>
    <xf numFmtId="49" fontId="4" fillId="19" borderId="1" xfId="2" applyNumberFormat="1" applyFill="1" applyBorder="1" applyAlignment="1"/>
    <xf numFmtId="0" fontId="3" fillId="4" borderId="1" xfId="1" applyFont="1" applyFill="1" applyBorder="1" applyAlignment="1">
      <alignment horizontal="center"/>
    </xf>
    <xf numFmtId="44" fontId="3" fillId="4" borderId="1" xfId="5" applyFont="1" applyFill="1" applyBorder="1" applyAlignment="1"/>
    <xf numFmtId="0" fontId="1" fillId="0" borderId="0" xfId="1" applyBorder="1" applyAlignment="1"/>
    <xf numFmtId="0" fontId="1" fillId="0" borderId="1" xfId="1" applyBorder="1" applyAlignment="1"/>
    <xf numFmtId="0" fontId="1" fillId="19" borderId="1" xfId="1" applyNumberFormat="1" applyFill="1" applyBorder="1" applyAlignment="1"/>
    <xf numFmtId="44" fontId="1" fillId="19" borderId="2" xfId="5" applyFill="1" applyBorder="1" applyAlignment="1">
      <alignment horizontal="center"/>
    </xf>
    <xf numFmtId="49" fontId="6" fillId="19" borderId="2" xfId="1" applyNumberFormat="1" applyFont="1" applyFill="1" applyBorder="1" applyAlignment="1"/>
    <xf numFmtId="4" fontId="49" fillId="21" borderId="2" xfId="1" applyNumberFormat="1" applyFont="1" applyFill="1" applyBorder="1" applyAlignment="1"/>
    <xf numFmtId="14" fontId="5" fillId="19" borderId="2" xfId="5" applyNumberFormat="1" applyFont="1" applyFill="1" applyBorder="1" applyAlignment="1">
      <alignment horizontal="center"/>
    </xf>
    <xf numFmtId="4" fontId="34" fillId="21" borderId="2" xfId="1" applyNumberFormat="1" applyFont="1" applyFill="1" applyBorder="1" applyAlignment="1"/>
    <xf numFmtId="165" fontId="1" fillId="0" borderId="1" xfId="1" applyNumberFormat="1" applyBorder="1" applyAlignment="1">
      <alignment horizontal="center"/>
    </xf>
    <xf numFmtId="0" fontId="1" fillId="0" borderId="1" xfId="1" applyBorder="1" applyAlignment="1">
      <alignment horizontal="center"/>
    </xf>
    <xf numFmtId="44" fontId="1" fillId="0" borderId="1" xfId="5" applyFont="1" applyBorder="1" applyAlignment="1"/>
    <xf numFmtId="0" fontId="1" fillId="4" borderId="1" xfId="1" applyFill="1" applyBorder="1" applyAlignment="1">
      <alignment horizontal="center"/>
    </xf>
    <xf numFmtId="14" fontId="1" fillId="0" borderId="1" xfId="1" applyNumberFormat="1" applyBorder="1" applyAlignment="1">
      <alignment horizontal="center"/>
    </xf>
    <xf numFmtId="44" fontId="1" fillId="0" borderId="1" xfId="5" applyBorder="1" applyAlignment="1"/>
    <xf numFmtId="44" fontId="5" fillId="0" borderId="1" xfId="5" applyFont="1" applyBorder="1" applyAlignment="1">
      <alignment horizontal="center"/>
    </xf>
    <xf numFmtId="0" fontId="1" fillId="22" borderId="1" xfId="1" applyFill="1" applyBorder="1" applyAlignment="1">
      <alignment horizontal="center"/>
    </xf>
    <xf numFmtId="0" fontId="3" fillId="0" borderId="1" xfId="1" applyFont="1" applyBorder="1" applyAlignment="1">
      <alignment horizontal="left"/>
    </xf>
    <xf numFmtId="49" fontId="1" fillId="0" borderId="1" xfId="1" applyNumberFormat="1" applyBorder="1" applyAlignment="1"/>
    <xf numFmtId="0" fontId="1" fillId="22" borderId="1" xfId="1" applyFill="1" applyBorder="1" applyAlignment="1"/>
    <xf numFmtId="165" fontId="1" fillId="0" borderId="1" xfId="1" applyNumberFormat="1" applyFill="1" applyBorder="1" applyAlignment="1">
      <alignment horizontal="center"/>
    </xf>
    <xf numFmtId="49" fontId="1" fillId="4" borderId="1" xfId="1" applyNumberFormat="1" applyFill="1" applyBorder="1" applyAlignment="1"/>
    <xf numFmtId="49" fontId="1" fillId="0" borderId="1" xfId="1" applyNumberFormat="1" applyBorder="1" applyAlignment="1">
      <alignment horizontal="center"/>
    </xf>
    <xf numFmtId="44" fontId="1" fillId="0" borderId="1" xfId="5" applyFont="1" applyFill="1" applyBorder="1" applyAlignment="1">
      <alignment horizontal="center"/>
    </xf>
    <xf numFmtId="164" fontId="1" fillId="0" borderId="1" xfId="1" applyNumberFormat="1" applyFont="1" applyFill="1" applyBorder="1" applyAlignment="1">
      <alignment horizontal="center"/>
    </xf>
    <xf numFmtId="44" fontId="1" fillId="0" borderId="1" xfId="5" applyFill="1" applyBorder="1" applyAlignment="1">
      <alignment horizontal="center"/>
    </xf>
    <xf numFmtId="4" fontId="41" fillId="0" borderId="1" xfId="1" applyNumberFormat="1" applyFont="1" applyFill="1" applyBorder="1" applyAlignment="1">
      <alignment horizontal="left"/>
    </xf>
    <xf numFmtId="4" fontId="47" fillId="0" borderId="1" xfId="1" applyNumberFormat="1" applyFont="1" applyFill="1" applyBorder="1" applyAlignment="1">
      <alignment horizontal="center"/>
    </xf>
    <xf numFmtId="17" fontId="1" fillId="0" borderId="1" xfId="1" applyNumberFormat="1" applyBorder="1" applyAlignment="1">
      <alignment horizontal="center"/>
    </xf>
    <xf numFmtId="0" fontId="1" fillId="0" borderId="1" xfId="1" applyFont="1" applyFill="1" applyBorder="1" applyAlignment="1"/>
    <xf numFmtId="0" fontId="4" fillId="0" borderId="1" xfId="2" applyFill="1" applyBorder="1" applyAlignment="1"/>
    <xf numFmtId="3" fontId="1" fillId="19" borderId="1" xfId="1" applyNumberFormat="1" applyFill="1" applyBorder="1" applyAlignment="1">
      <alignment horizontal="center"/>
    </xf>
    <xf numFmtId="14" fontId="1" fillId="3" borderId="1" xfId="1" applyNumberFormat="1" applyFill="1" applyBorder="1" applyAlignment="1">
      <alignment horizontal="center"/>
    </xf>
    <xf numFmtId="0" fontId="1" fillId="0" borderId="1" xfId="1" applyNumberFormat="1" applyFont="1" applyFill="1" applyBorder="1" applyAlignment="1">
      <alignment horizontal="center"/>
    </xf>
    <xf numFmtId="44" fontId="5" fillId="23" borderId="1" xfId="5" applyFont="1" applyFill="1" applyBorder="1" applyAlignment="1">
      <alignment horizontal="center"/>
    </xf>
    <xf numFmtId="49" fontId="4" fillId="0" borderId="1" xfId="2" applyNumberFormat="1" applyFill="1" applyBorder="1" applyAlignment="1">
      <alignment horizontal="center"/>
    </xf>
    <xf numFmtId="44" fontId="3" fillId="0" borderId="1" xfId="5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44" fontId="5" fillId="7" borderId="1" xfId="5" applyFont="1" applyFill="1" applyBorder="1" applyAlignment="1">
      <alignment horizontal="center"/>
    </xf>
    <xf numFmtId="44" fontId="38" fillId="0" borderId="1" xfId="5" applyFont="1" applyFill="1" applyBorder="1" applyAlignment="1"/>
    <xf numFmtId="4" fontId="1" fillId="0" borderId="1" xfId="1" applyNumberFormat="1" applyFill="1" applyBorder="1" applyAlignment="1"/>
    <xf numFmtId="49" fontId="4" fillId="0" borderId="1" xfId="2" applyNumberFormat="1" applyFill="1" applyBorder="1" applyAlignment="1"/>
    <xf numFmtId="4" fontId="34" fillId="0" borderId="1" xfId="1" applyNumberFormat="1" applyFont="1" applyFill="1" applyBorder="1" applyAlignment="1"/>
    <xf numFmtId="0" fontId="1" fillId="0" borderId="2" xfId="1" applyFill="1" applyBorder="1" applyAlignment="1"/>
    <xf numFmtId="0" fontId="1" fillId="0" borderId="2" xfId="1" applyNumberFormat="1" applyFill="1" applyBorder="1" applyAlignment="1">
      <alignment horizontal="center"/>
    </xf>
    <xf numFmtId="0" fontId="1" fillId="0" borderId="2" xfId="1" applyFill="1" applyBorder="1" applyAlignment="1">
      <alignment horizontal="center"/>
    </xf>
    <xf numFmtId="44" fontId="1" fillId="0" borderId="2" xfId="5" applyFont="1" applyFill="1" applyBorder="1" applyAlignment="1"/>
    <xf numFmtId="49" fontId="1" fillId="0" borderId="2" xfId="1" applyNumberFormat="1" applyFill="1" applyBorder="1" applyAlignment="1">
      <alignment horizontal="center"/>
    </xf>
    <xf numFmtId="44" fontId="1" fillId="0" borderId="2" xfId="5" applyFill="1" applyBorder="1" applyAlignment="1"/>
    <xf numFmtId="44" fontId="5" fillId="0" borderId="2" xfId="5" applyFont="1" applyFill="1" applyBorder="1" applyAlignment="1">
      <alignment horizontal="center"/>
    </xf>
    <xf numFmtId="0" fontId="3" fillId="0" borderId="2" xfId="1" applyFont="1" applyFill="1" applyBorder="1" applyAlignment="1">
      <alignment horizontal="left"/>
    </xf>
    <xf numFmtId="49" fontId="1" fillId="0" borderId="1" xfId="1" applyNumberFormat="1" applyFont="1" applyFill="1" applyBorder="1" applyAlignment="1"/>
    <xf numFmtId="0" fontId="1" fillId="4" borderId="1" xfId="1" applyFont="1" applyFill="1" applyBorder="1" applyAlignment="1"/>
    <xf numFmtId="0" fontId="1" fillId="4" borderId="1" xfId="1" applyNumberFormat="1" applyFont="1" applyFill="1" applyBorder="1" applyAlignment="1">
      <alignment horizontal="center"/>
    </xf>
    <xf numFmtId="0" fontId="1" fillId="4" borderId="1" xfId="1" applyFont="1" applyFill="1" applyBorder="1" applyAlignment="1">
      <alignment horizontal="center"/>
    </xf>
    <xf numFmtId="44" fontId="1" fillId="4" borderId="1" xfId="5" applyFont="1" applyFill="1" applyBorder="1" applyAlignment="1"/>
    <xf numFmtId="14" fontId="1" fillId="4" borderId="1" xfId="1" applyNumberFormat="1" applyFont="1" applyFill="1" applyBorder="1" applyAlignment="1">
      <alignment horizontal="center"/>
    </xf>
    <xf numFmtId="44" fontId="5" fillId="4" borderId="2" xfId="5" applyFont="1" applyFill="1" applyBorder="1" applyAlignment="1">
      <alignment horizontal="center"/>
    </xf>
    <xf numFmtId="44" fontId="1" fillId="4" borderId="1" xfId="5" applyFont="1" applyFill="1" applyBorder="1" applyAlignment="1">
      <alignment horizontal="center"/>
    </xf>
    <xf numFmtId="0" fontId="3" fillId="4" borderId="1" xfId="1" applyFont="1" applyFill="1" applyBorder="1" applyAlignment="1">
      <alignment horizontal="left"/>
    </xf>
    <xf numFmtId="4" fontId="40" fillId="4" borderId="1" xfId="1" applyNumberFormat="1" applyFont="1" applyFill="1" applyBorder="1" applyAlignment="1"/>
    <xf numFmtId="0" fontId="1" fillId="4" borderId="0" xfId="1" applyFont="1" applyFill="1" applyAlignment="1"/>
    <xf numFmtId="14" fontId="1" fillId="0" borderId="2" xfId="1" applyNumberFormat="1" applyFill="1" applyBorder="1" applyAlignment="1">
      <alignment horizontal="center"/>
    </xf>
    <xf numFmtId="49" fontId="1" fillId="0" borderId="2" xfId="1" applyNumberFormat="1" applyFill="1" applyBorder="1" applyAlignment="1"/>
    <xf numFmtId="3" fontId="1" fillId="0" borderId="2" xfId="1" applyNumberFormat="1" applyFill="1" applyBorder="1" applyAlignment="1"/>
    <xf numFmtId="0" fontId="1" fillId="17" borderId="1" xfId="1" applyNumberFormat="1" applyFont="1" applyFill="1" applyBorder="1" applyAlignment="1">
      <alignment horizontal="center"/>
    </xf>
    <xf numFmtId="44" fontId="1" fillId="17" borderId="1" xfId="6" applyFont="1" applyFill="1" applyBorder="1" applyAlignment="1"/>
    <xf numFmtId="44" fontId="5" fillId="17" borderId="1" xfId="6" applyFont="1" applyFill="1" applyBorder="1" applyAlignment="1">
      <alignment horizontal="center"/>
    </xf>
    <xf numFmtId="49" fontId="1" fillId="17" borderId="1" xfId="1" applyNumberFormat="1" applyFont="1" applyFill="1" applyBorder="1" applyAlignment="1">
      <alignment horizontal="left"/>
    </xf>
    <xf numFmtId="0" fontId="15" fillId="17" borderId="1" xfId="1" applyFont="1" applyFill="1" applyBorder="1" applyAlignment="1">
      <alignment horizontal="left"/>
    </xf>
    <xf numFmtId="0" fontId="13" fillId="17" borderId="0" xfId="1" applyFont="1" applyFill="1" applyAlignment="1"/>
    <xf numFmtId="49" fontId="1" fillId="17" borderId="1" xfId="1" applyNumberFormat="1" applyFont="1" applyFill="1" applyBorder="1" applyAlignment="1">
      <alignment horizontal="center"/>
    </xf>
    <xf numFmtId="44" fontId="1" fillId="17" borderId="1" xfId="6" applyFont="1" applyFill="1" applyBorder="1" applyAlignment="1">
      <alignment horizontal="center"/>
    </xf>
    <xf numFmtId="4" fontId="15" fillId="17" borderId="1" xfId="1" applyNumberFormat="1" applyFont="1" applyFill="1" applyBorder="1" applyAlignment="1">
      <alignment horizontal="left"/>
    </xf>
    <xf numFmtId="0" fontId="1" fillId="24" borderId="1" xfId="1" applyFont="1" applyFill="1" applyBorder="1" applyAlignment="1"/>
    <xf numFmtId="0" fontId="1" fillId="24" borderId="1" xfId="1" applyNumberFormat="1" applyFont="1" applyFill="1" applyBorder="1" applyAlignment="1">
      <alignment horizontal="center"/>
    </xf>
    <xf numFmtId="0" fontId="1" fillId="24" borderId="1" xfId="1" applyFont="1" applyFill="1" applyBorder="1" applyAlignment="1">
      <alignment horizontal="center"/>
    </xf>
    <xf numFmtId="44" fontId="1" fillId="24" borderId="1" xfId="6" applyFont="1" applyFill="1" applyBorder="1" applyAlignment="1"/>
    <xf numFmtId="49" fontId="1" fillId="24" borderId="1" xfId="1" applyNumberFormat="1" applyFont="1" applyFill="1" applyBorder="1" applyAlignment="1">
      <alignment horizontal="center"/>
    </xf>
    <xf numFmtId="14" fontId="1" fillId="24" borderId="1" xfId="1" applyNumberFormat="1" applyFont="1" applyFill="1" applyBorder="1" applyAlignment="1">
      <alignment horizontal="center"/>
    </xf>
    <xf numFmtId="44" fontId="5" fillId="24" borderId="1" xfId="6" applyFont="1" applyFill="1" applyBorder="1" applyAlignment="1">
      <alignment horizontal="center"/>
    </xf>
    <xf numFmtId="44" fontId="1" fillId="24" borderId="1" xfId="6" applyFont="1" applyFill="1" applyBorder="1" applyAlignment="1">
      <alignment horizontal="center"/>
    </xf>
    <xf numFmtId="0" fontId="3" fillId="24" borderId="1" xfId="1" applyFont="1" applyFill="1" applyBorder="1" applyAlignment="1">
      <alignment horizontal="left"/>
    </xf>
    <xf numFmtId="0" fontId="1" fillId="24" borderId="1" xfId="1" applyFont="1" applyFill="1" applyBorder="1" applyAlignment="1">
      <alignment horizontal="left"/>
    </xf>
    <xf numFmtId="49" fontId="1" fillId="24" borderId="1" xfId="1" applyNumberFormat="1" applyFont="1" applyFill="1" applyBorder="1" applyAlignment="1">
      <alignment horizontal="left"/>
    </xf>
    <xf numFmtId="0" fontId="16" fillId="24" borderId="1" xfId="1" applyFont="1" applyFill="1" applyBorder="1" applyAlignment="1"/>
    <xf numFmtId="0" fontId="15" fillId="24" borderId="1" xfId="1" applyFont="1" applyFill="1" applyBorder="1" applyAlignment="1">
      <alignment horizontal="left"/>
    </xf>
    <xf numFmtId="0" fontId="13" fillId="24" borderId="0" xfId="1" applyFont="1" applyFill="1" applyAlignment="1"/>
    <xf numFmtId="0" fontId="30" fillId="24" borderId="1" xfId="1" applyFont="1" applyFill="1" applyBorder="1" applyAlignment="1">
      <alignment horizontal="left"/>
    </xf>
    <xf numFmtId="14" fontId="50" fillId="24" borderId="1" xfId="1" applyNumberFormat="1" applyFont="1" applyFill="1" applyBorder="1" applyAlignment="1">
      <alignment horizontal="center"/>
    </xf>
    <xf numFmtId="0" fontId="51" fillId="17" borderId="1" xfId="1" applyFont="1" applyFill="1" applyBorder="1" applyAlignment="1"/>
    <xf numFmtId="49" fontId="14" fillId="17" borderId="1" xfId="2" applyNumberFormat="1" applyFont="1" applyFill="1" applyBorder="1" applyAlignment="1">
      <alignment horizontal="left"/>
    </xf>
    <xf numFmtId="4" fontId="1" fillId="17" borderId="1" xfId="1" applyNumberFormat="1" applyFont="1" applyFill="1" applyBorder="1" applyAlignment="1"/>
    <xf numFmtId="0" fontId="1" fillId="3" borderId="1" xfId="1" applyNumberFormat="1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44" fontId="1" fillId="3" borderId="1" xfId="6" applyFont="1" applyFill="1" applyBorder="1" applyAlignment="1">
      <alignment horizontal="center"/>
    </xf>
    <xf numFmtId="49" fontId="1" fillId="3" borderId="1" xfId="1" applyNumberFormat="1" applyFont="1" applyFill="1" applyBorder="1" applyAlignment="1">
      <alignment horizontal="center"/>
    </xf>
    <xf numFmtId="164" fontId="1" fillId="3" borderId="1" xfId="1" applyNumberFormat="1" applyFont="1" applyFill="1" applyBorder="1" applyAlignment="1">
      <alignment horizontal="center"/>
    </xf>
    <xf numFmtId="164" fontId="1" fillId="5" borderId="1" xfId="1" applyNumberFormat="1" applyFont="1" applyFill="1" applyBorder="1" applyAlignment="1">
      <alignment horizontal="center"/>
    </xf>
    <xf numFmtId="44" fontId="5" fillId="3" borderId="1" xfId="6" applyFont="1" applyFill="1" applyBorder="1" applyAlignment="1">
      <alignment horizontal="center"/>
    </xf>
    <xf numFmtId="0" fontId="22" fillId="0" borderId="0" xfId="1" applyFont="1" applyAlignment="1"/>
    <xf numFmtId="44" fontId="1" fillId="3" borderId="1" xfId="1" applyNumberFormat="1" applyFont="1" applyFill="1" applyBorder="1" applyAlignment="1">
      <alignment horizontal="center"/>
    </xf>
    <xf numFmtId="44" fontId="1" fillId="0" borderId="1" xfId="6" applyFont="1" applyFill="1" applyBorder="1" applyAlignment="1">
      <alignment horizontal="center"/>
    </xf>
    <xf numFmtId="0" fontId="3" fillId="3" borderId="1" xfId="1" applyFont="1" applyFill="1" applyBorder="1" applyAlignment="1">
      <alignment horizontal="left"/>
    </xf>
    <xf numFmtId="4" fontId="1" fillId="3" borderId="1" xfId="1" applyNumberFormat="1" applyFont="1" applyFill="1" applyBorder="1" applyAlignment="1">
      <alignment horizontal="left"/>
    </xf>
    <xf numFmtId="0" fontId="14" fillId="3" borderId="1" xfId="2" applyNumberFormat="1" applyFont="1" applyFill="1" applyBorder="1" applyAlignment="1" applyProtection="1">
      <alignment horizontal="left"/>
    </xf>
    <xf numFmtId="4" fontId="1" fillId="3" borderId="1" xfId="1" applyNumberFormat="1" applyFont="1" applyFill="1" applyBorder="1" applyAlignment="1">
      <alignment horizontal="center" vertical="center"/>
    </xf>
    <xf numFmtId="4" fontId="15" fillId="3" borderId="1" xfId="1" applyNumberFormat="1" applyFont="1" applyFill="1" applyBorder="1" applyAlignment="1">
      <alignment horizontal="left"/>
    </xf>
    <xf numFmtId="0" fontId="9" fillId="3" borderId="0" xfId="1" applyFont="1" applyFill="1" applyBorder="1" applyAlignment="1"/>
    <xf numFmtId="0" fontId="9" fillId="0" borderId="0" xfId="1" applyFont="1" applyFill="1" applyBorder="1" applyAlignment="1"/>
    <xf numFmtId="0" fontId="17" fillId="0" borderId="0" xfId="1" applyFont="1" applyFill="1" applyBorder="1" applyAlignment="1"/>
    <xf numFmtId="0" fontId="1" fillId="3" borderId="1" xfId="1" applyFont="1" applyFill="1" applyBorder="1" applyAlignment="1"/>
    <xf numFmtId="44" fontId="1" fillId="3" borderId="1" xfId="6" applyFont="1" applyFill="1" applyBorder="1" applyAlignment="1"/>
    <xf numFmtId="44" fontId="1" fillId="0" borderId="1" xfId="6" applyFont="1" applyFill="1" applyBorder="1" applyAlignment="1"/>
    <xf numFmtId="0" fontId="1" fillId="3" borderId="1" xfId="1" applyNumberFormat="1" applyFont="1" applyFill="1" applyBorder="1" applyAlignment="1">
      <alignment horizontal="left"/>
    </xf>
    <xf numFmtId="0" fontId="15" fillId="3" borderId="1" xfId="1" applyFont="1" applyFill="1" applyBorder="1" applyAlignment="1">
      <alignment horizontal="left"/>
    </xf>
    <xf numFmtId="0" fontId="1" fillId="9" borderId="1" xfId="1" applyFill="1" applyBorder="1" applyAlignment="1"/>
    <xf numFmtId="0" fontId="1" fillId="9" borderId="1" xfId="1" applyFill="1" applyBorder="1" applyAlignment="1">
      <alignment horizontal="center"/>
    </xf>
    <xf numFmtId="0" fontId="1" fillId="9" borderId="1" xfId="1" applyFill="1" applyBorder="1" applyAlignment="1">
      <alignment horizontal="center" vertical="center"/>
    </xf>
    <xf numFmtId="44" fontId="1" fillId="9" borderId="1" xfId="5" applyFont="1" applyFill="1" applyBorder="1" applyAlignment="1"/>
    <xf numFmtId="14" fontId="1" fillId="9" borderId="1" xfId="1" applyNumberFormat="1" applyFill="1" applyBorder="1" applyAlignment="1"/>
    <xf numFmtId="8" fontId="1" fillId="9" borderId="1" xfId="1" applyNumberFormat="1" applyFill="1" applyBorder="1" applyAlignment="1"/>
    <xf numFmtId="44" fontId="1" fillId="9" borderId="1" xfId="5" applyFont="1" applyFill="1" applyBorder="1" applyAlignment="1">
      <alignment horizontal="center"/>
    </xf>
    <xf numFmtId="44" fontId="1" fillId="9" borderId="1" xfId="6" applyFont="1" applyFill="1" applyBorder="1" applyAlignment="1">
      <alignment horizontal="center"/>
    </xf>
    <xf numFmtId="166" fontId="1" fillId="3" borderId="1" xfId="1" applyNumberFormat="1" applyFont="1" applyFill="1" applyBorder="1" applyAlignment="1">
      <alignment horizontal="left"/>
    </xf>
    <xf numFmtId="44" fontId="5" fillId="0" borderId="1" xfId="6" applyFont="1" applyFill="1" applyBorder="1" applyAlignment="1">
      <alignment horizontal="center"/>
    </xf>
    <xf numFmtId="4" fontId="12" fillId="0" borderId="1" xfId="1" applyNumberFormat="1" applyFont="1" applyFill="1" applyBorder="1" applyAlignment="1">
      <alignment horizontal="left"/>
    </xf>
    <xf numFmtId="4" fontId="1" fillId="0" borderId="1" xfId="1" applyNumberFormat="1" applyFont="1" applyFill="1" applyBorder="1" applyAlignment="1">
      <alignment horizontal="left"/>
    </xf>
    <xf numFmtId="0" fontId="14" fillId="0" borderId="1" xfId="2" applyNumberFormat="1" applyFont="1" applyFill="1" applyBorder="1" applyAlignment="1">
      <alignment horizontal="left"/>
    </xf>
    <xf numFmtId="4" fontId="1" fillId="0" borderId="1" xfId="1" applyNumberFormat="1" applyFont="1" applyFill="1" applyBorder="1" applyAlignment="1">
      <alignment horizontal="center" vertical="center"/>
    </xf>
    <xf numFmtId="4" fontId="15" fillId="0" borderId="1" xfId="1" applyNumberFormat="1" applyFont="1" applyFill="1" applyBorder="1" applyAlignment="1">
      <alignment horizontal="left"/>
    </xf>
    <xf numFmtId="0" fontId="13" fillId="3" borderId="1" xfId="1" applyFont="1" applyFill="1" applyBorder="1" applyAlignment="1"/>
    <xf numFmtId="17" fontId="13" fillId="3" borderId="1" xfId="1" applyNumberFormat="1" applyFont="1" applyFill="1" applyBorder="1" applyAlignment="1">
      <alignment horizontal="center"/>
    </xf>
    <xf numFmtId="0" fontId="13" fillId="3" borderId="1" xfId="1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center"/>
    </xf>
    <xf numFmtId="0" fontId="13" fillId="0" borderId="1" xfId="1" applyFont="1" applyBorder="1" applyAlignment="1"/>
    <xf numFmtId="14" fontId="13" fillId="0" borderId="1" xfId="1" applyNumberFormat="1" applyFont="1" applyBorder="1" applyAlignment="1"/>
    <xf numFmtId="44" fontId="13" fillId="0" borderId="1" xfId="5" applyFont="1" applyBorder="1" applyAlignment="1"/>
    <xf numFmtId="0" fontId="13" fillId="0" borderId="1" xfId="1" applyFont="1" applyBorder="1" applyAlignment="1">
      <alignment horizontal="center"/>
    </xf>
    <xf numFmtId="0" fontId="13" fillId="0" borderId="1" xfId="1" applyFont="1" applyBorder="1" applyAlignment="1">
      <alignment horizontal="left"/>
    </xf>
    <xf numFmtId="0" fontId="1" fillId="0" borderId="1" xfId="1" applyNumberFormat="1" applyBorder="1" applyAlignment="1"/>
    <xf numFmtId="0" fontId="16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left"/>
    </xf>
    <xf numFmtId="0" fontId="1" fillId="3" borderId="1" xfId="1" applyFill="1" applyBorder="1" applyAlignment="1"/>
    <xf numFmtId="0" fontId="1" fillId="3" borderId="1" xfId="1" applyFill="1" applyBorder="1" applyAlignment="1">
      <alignment horizontal="center" vertical="center"/>
    </xf>
    <xf numFmtId="44" fontId="1" fillId="3" borderId="1" xfId="5" applyFont="1" applyFill="1" applyBorder="1" applyAlignment="1"/>
    <xf numFmtId="14" fontId="1" fillId="3" borderId="1" xfId="1" applyNumberFormat="1" applyFill="1" applyBorder="1" applyAlignment="1"/>
    <xf numFmtId="14" fontId="1" fillId="0" borderId="1" xfId="1" applyNumberFormat="1" applyBorder="1" applyAlignment="1"/>
    <xf numFmtId="8" fontId="1" fillId="0" borderId="1" xfId="1" applyNumberFormat="1" applyBorder="1" applyAlignment="1"/>
    <xf numFmtId="44" fontId="0" fillId="0" borderId="1" xfId="5" applyFont="1" applyBorder="1" applyAlignment="1"/>
    <xf numFmtId="44" fontId="0" fillId="0" borderId="1" xfId="5" applyFont="1" applyBorder="1" applyAlignment="1">
      <alignment horizontal="center"/>
    </xf>
    <xf numFmtId="0" fontId="1" fillId="0" borderId="1" xfId="1" applyBorder="1" applyAlignment="1">
      <alignment horizontal="center" vertical="center"/>
    </xf>
    <xf numFmtId="164" fontId="9" fillId="5" borderId="1" xfId="1" applyNumberFormat="1" applyFont="1" applyFill="1" applyBorder="1" applyAlignment="1">
      <alignment horizontal="center"/>
    </xf>
    <xf numFmtId="4" fontId="12" fillId="3" borderId="1" xfId="1" applyNumberFormat="1" applyFont="1" applyFill="1" applyBorder="1" applyAlignment="1">
      <alignment horizontal="left"/>
    </xf>
    <xf numFmtId="0" fontId="3" fillId="0" borderId="1" xfId="1" applyNumberFormat="1" applyFont="1" applyBorder="1" applyAlignment="1">
      <alignment horizontal="left"/>
    </xf>
    <xf numFmtId="0" fontId="1" fillId="0" borderId="1" xfId="1" applyFont="1" applyBorder="1" applyAlignment="1">
      <alignment horizontal="center" vertical="center"/>
    </xf>
    <xf numFmtId="0" fontId="15" fillId="0" borderId="1" xfId="1" applyFont="1" applyFill="1" applyBorder="1" applyAlignment="1">
      <alignment horizontal="left"/>
    </xf>
    <xf numFmtId="0" fontId="1" fillId="9" borderId="1" xfId="1" applyFont="1" applyFill="1" applyBorder="1" applyAlignment="1">
      <alignment horizontal="left"/>
    </xf>
    <xf numFmtId="0" fontId="1" fillId="9" borderId="1" xfId="1" applyNumberFormat="1" applyFont="1" applyFill="1" applyBorder="1" applyAlignment="1">
      <alignment horizontal="center"/>
    </xf>
    <xf numFmtId="0" fontId="1" fillId="9" borderId="1" xfId="1" applyFont="1" applyFill="1" applyBorder="1" applyAlignment="1">
      <alignment horizontal="center" vertical="center"/>
    </xf>
    <xf numFmtId="0" fontId="1" fillId="9" borderId="1" xfId="1" applyFont="1" applyFill="1" applyBorder="1" applyAlignment="1">
      <alignment horizontal="center"/>
    </xf>
    <xf numFmtId="164" fontId="1" fillId="9" borderId="1" xfId="1" applyNumberFormat="1" applyFont="1" applyFill="1" applyBorder="1" applyAlignment="1">
      <alignment horizontal="center"/>
    </xf>
    <xf numFmtId="14" fontId="1" fillId="9" borderId="1" xfId="1" applyNumberFormat="1" applyFont="1" applyFill="1" applyBorder="1" applyAlignment="1">
      <alignment horizontal="center"/>
    </xf>
    <xf numFmtId="44" fontId="5" fillId="9" borderId="1" xfId="6" applyFont="1" applyFill="1" applyBorder="1" applyAlignment="1">
      <alignment horizontal="center"/>
    </xf>
    <xf numFmtId="44" fontId="5" fillId="9" borderId="0" xfId="6" applyFont="1" applyFill="1" applyBorder="1" applyAlignment="1">
      <alignment horizontal="center"/>
    </xf>
    <xf numFmtId="44" fontId="1" fillId="9" borderId="1" xfId="1" applyNumberFormat="1" applyFont="1" applyFill="1" applyBorder="1" applyAlignment="1">
      <alignment horizontal="center"/>
    </xf>
    <xf numFmtId="4" fontId="12" fillId="9" borderId="1" xfId="1" applyNumberFormat="1" applyFont="1" applyFill="1" applyBorder="1" applyAlignment="1">
      <alignment horizontal="left"/>
    </xf>
    <xf numFmtId="4" fontId="1" fillId="9" borderId="1" xfId="1" applyNumberFormat="1" applyFont="1" applyFill="1" applyBorder="1" applyAlignment="1">
      <alignment horizontal="left"/>
    </xf>
    <xf numFmtId="0" fontId="14" fillId="9" borderId="1" xfId="2" applyNumberFormat="1" applyFont="1" applyFill="1" applyBorder="1" applyAlignment="1">
      <alignment horizontal="left"/>
    </xf>
    <xf numFmtId="4" fontId="1" fillId="9" borderId="1" xfId="1" applyNumberFormat="1" applyFont="1" applyFill="1" applyBorder="1" applyAlignment="1">
      <alignment horizontal="center" vertical="center"/>
    </xf>
    <xf numFmtId="0" fontId="1" fillId="9" borderId="1" xfId="1" applyNumberFormat="1" applyFont="1" applyFill="1" applyBorder="1" applyAlignment="1">
      <alignment horizontal="center" vertical="center"/>
    </xf>
    <xf numFmtId="4" fontId="15" fillId="9" borderId="1" xfId="1" applyNumberFormat="1" applyFont="1" applyFill="1" applyBorder="1" applyAlignment="1">
      <alignment horizontal="left"/>
    </xf>
    <xf numFmtId="0" fontId="9" fillId="9" borderId="0" xfId="1" applyFont="1" applyFill="1" applyBorder="1" applyAlignment="1"/>
    <xf numFmtId="0" fontId="17" fillId="9" borderId="0" xfId="1" applyFont="1" applyFill="1" applyBorder="1" applyAlignment="1"/>
    <xf numFmtId="44" fontId="13" fillId="9" borderId="1" xfId="5" applyFont="1" applyFill="1" applyBorder="1" applyAlignment="1"/>
    <xf numFmtId="0" fontId="13" fillId="9" borderId="1" xfId="1" applyFont="1" applyFill="1" applyBorder="1" applyAlignment="1"/>
    <xf numFmtId="14" fontId="1" fillId="9" borderId="1" xfId="1" applyNumberFormat="1" applyFill="1" applyBorder="1" applyAlignment="1">
      <alignment horizontal="center"/>
    </xf>
    <xf numFmtId="0" fontId="1" fillId="25" borderId="1" xfId="1" applyFill="1" applyBorder="1" applyAlignment="1"/>
    <xf numFmtId="17" fontId="1" fillId="25" borderId="1" xfId="1" applyNumberFormat="1" applyFill="1" applyBorder="1" applyAlignment="1">
      <alignment horizontal="center"/>
    </xf>
    <xf numFmtId="0" fontId="1" fillId="25" borderId="1" xfId="1" applyFill="1" applyBorder="1" applyAlignment="1">
      <alignment horizontal="center" vertical="center"/>
    </xf>
    <xf numFmtId="0" fontId="1" fillId="25" borderId="1" xfId="1" applyFill="1" applyBorder="1" applyAlignment="1">
      <alignment horizontal="center"/>
    </xf>
    <xf numFmtId="14" fontId="1" fillId="25" borderId="1" xfId="1" applyNumberFormat="1" applyFill="1" applyBorder="1" applyAlignment="1"/>
    <xf numFmtId="44" fontId="1" fillId="25" borderId="1" xfId="5" applyFont="1" applyFill="1" applyBorder="1" applyAlignment="1"/>
    <xf numFmtId="44" fontId="1" fillId="25" borderId="1" xfId="5" applyFont="1" applyFill="1" applyBorder="1" applyAlignment="1">
      <alignment horizontal="center"/>
    </xf>
    <xf numFmtId="44" fontId="1" fillId="25" borderId="1" xfId="6" applyFont="1" applyFill="1" applyBorder="1" applyAlignment="1">
      <alignment horizontal="center"/>
    </xf>
    <xf numFmtId="0" fontId="1" fillId="25" borderId="1" xfId="1" applyFill="1" applyBorder="1" applyAlignment="1">
      <alignment horizontal="left"/>
    </xf>
    <xf numFmtId="0" fontId="17" fillId="25" borderId="0" xfId="1" applyFont="1" applyFill="1" applyBorder="1" applyAlignment="1"/>
    <xf numFmtId="0" fontId="1" fillId="25" borderId="1" xfId="1" applyFont="1" applyFill="1" applyBorder="1" applyAlignment="1"/>
    <xf numFmtId="0" fontId="1" fillId="25" borderId="1" xfId="1" applyNumberFormat="1" applyFont="1" applyFill="1" applyBorder="1" applyAlignment="1">
      <alignment horizontal="center"/>
    </xf>
    <xf numFmtId="0" fontId="1" fillId="25" borderId="1" xfId="1" applyFont="1" applyFill="1" applyBorder="1" applyAlignment="1">
      <alignment horizontal="center" vertical="center"/>
    </xf>
    <xf numFmtId="0" fontId="1" fillId="25" borderId="1" xfId="1" applyFont="1" applyFill="1" applyBorder="1" applyAlignment="1">
      <alignment horizontal="center"/>
    </xf>
    <xf numFmtId="44" fontId="1" fillId="25" borderId="1" xfId="6" applyFont="1" applyFill="1" applyBorder="1" applyAlignment="1"/>
    <xf numFmtId="14" fontId="1" fillId="25" borderId="1" xfId="1" applyNumberFormat="1" applyFont="1" applyFill="1" applyBorder="1" applyAlignment="1">
      <alignment horizontal="center"/>
    </xf>
    <xf numFmtId="14" fontId="1" fillId="25" borderId="1" xfId="1" applyNumberFormat="1" applyFont="1" applyFill="1" applyBorder="1" applyAlignment="1">
      <alignment horizontal="center" vertical="center"/>
    </xf>
    <xf numFmtId="44" fontId="5" fillId="25" borderId="1" xfId="6" applyFont="1" applyFill="1" applyBorder="1" applyAlignment="1">
      <alignment horizontal="center"/>
    </xf>
    <xf numFmtId="44" fontId="1" fillId="25" borderId="1" xfId="1" applyNumberFormat="1" applyFont="1" applyFill="1" applyBorder="1" applyAlignment="1">
      <alignment horizontal="center"/>
    </xf>
    <xf numFmtId="4" fontId="12" fillId="25" borderId="1" xfId="1" applyNumberFormat="1" applyFont="1" applyFill="1" applyBorder="1" applyAlignment="1">
      <alignment horizontal="left"/>
    </xf>
    <xf numFmtId="0" fontId="6" fillId="25" borderId="1" xfId="1" applyFont="1" applyFill="1" applyBorder="1" applyAlignment="1">
      <alignment horizontal="left"/>
    </xf>
    <xf numFmtId="0" fontId="14" fillId="25" borderId="1" xfId="2" applyNumberFormat="1" applyFont="1" applyFill="1" applyBorder="1" applyAlignment="1">
      <alignment horizontal="left"/>
    </xf>
    <xf numFmtId="0" fontId="1" fillId="25" borderId="1" xfId="1" applyNumberFormat="1" applyFont="1" applyFill="1" applyBorder="1" applyAlignment="1">
      <alignment horizontal="center" vertical="center"/>
    </xf>
    <xf numFmtId="0" fontId="15" fillId="25" borderId="1" xfId="1" applyFont="1" applyFill="1" applyBorder="1" applyAlignment="1">
      <alignment horizontal="left"/>
    </xf>
    <xf numFmtId="0" fontId="1" fillId="25" borderId="1" xfId="1" applyFont="1" applyFill="1" applyBorder="1" applyAlignment="1">
      <alignment horizontal="left"/>
    </xf>
    <xf numFmtId="49" fontId="1" fillId="25" borderId="1" xfId="1" applyNumberFormat="1" applyFont="1" applyFill="1" applyBorder="1" applyAlignment="1">
      <alignment horizontal="center"/>
    </xf>
    <xf numFmtId="164" fontId="1" fillId="25" borderId="1" xfId="1" applyNumberFormat="1" applyFont="1" applyFill="1" applyBorder="1" applyAlignment="1">
      <alignment horizontal="center"/>
    </xf>
    <xf numFmtId="0" fontId="22" fillId="25" borderId="1" xfId="1" applyFont="1" applyFill="1" applyBorder="1" applyAlignment="1">
      <alignment horizontal="center"/>
    </xf>
    <xf numFmtId="44" fontId="22" fillId="25" borderId="0" xfId="5" applyFont="1" applyFill="1" applyAlignment="1"/>
    <xf numFmtId="4" fontId="1" fillId="25" borderId="1" xfId="1" applyNumberFormat="1" applyFont="1" applyFill="1" applyBorder="1" applyAlignment="1">
      <alignment horizontal="left"/>
    </xf>
    <xf numFmtId="4" fontId="1" fillId="25" borderId="1" xfId="1" applyNumberFormat="1" applyFont="1" applyFill="1" applyBorder="1" applyAlignment="1">
      <alignment horizontal="center" vertical="center"/>
    </xf>
    <xf numFmtId="4" fontId="15" fillId="25" borderId="1" xfId="1" applyNumberFormat="1" applyFont="1" applyFill="1" applyBorder="1" applyAlignment="1">
      <alignment horizontal="left"/>
    </xf>
    <xf numFmtId="0" fontId="9" fillId="25" borderId="0" xfId="1" applyFont="1" applyFill="1" applyBorder="1" applyAlignment="1"/>
    <xf numFmtId="164" fontId="1" fillId="25" borderId="1" xfId="1" applyNumberFormat="1" applyFont="1" applyFill="1" applyBorder="1" applyAlignment="1">
      <alignment horizontal="center" vertical="center"/>
    </xf>
    <xf numFmtId="14" fontId="1" fillId="25" borderId="1" xfId="1" applyNumberFormat="1" applyFill="1" applyBorder="1" applyAlignment="1">
      <alignment horizontal="center"/>
    </xf>
    <xf numFmtId="8" fontId="1" fillId="25" borderId="1" xfId="1" applyNumberFormat="1" applyFill="1" applyBorder="1" applyAlignment="1"/>
    <xf numFmtId="0" fontId="1" fillId="7" borderId="1" xfId="1" applyFill="1" applyBorder="1" applyAlignment="1"/>
    <xf numFmtId="0" fontId="1" fillId="7" borderId="1" xfId="1" applyFill="1" applyBorder="1" applyAlignment="1">
      <alignment horizontal="center"/>
    </xf>
    <xf numFmtId="0" fontId="1" fillId="7" borderId="1" xfId="1" applyFill="1" applyBorder="1" applyAlignment="1">
      <alignment horizontal="center" vertical="center"/>
    </xf>
    <xf numFmtId="44" fontId="1" fillId="7" borderId="1" xfId="5" applyFont="1" applyFill="1" applyBorder="1" applyAlignment="1"/>
    <xf numFmtId="14" fontId="1" fillId="7" borderId="1" xfId="1" applyNumberFormat="1" applyFill="1" applyBorder="1" applyAlignment="1"/>
    <xf numFmtId="0" fontId="1" fillId="7" borderId="1" xfId="1" applyFont="1" applyFill="1" applyBorder="1" applyAlignment="1">
      <alignment horizontal="center"/>
    </xf>
    <xf numFmtId="8" fontId="1" fillId="7" borderId="1" xfId="1" applyNumberFormat="1" applyFill="1" applyBorder="1" applyAlignment="1"/>
    <xf numFmtId="44" fontId="1" fillId="7" borderId="1" xfId="5" applyFont="1" applyFill="1" applyBorder="1" applyAlignment="1">
      <alignment horizontal="center"/>
    </xf>
    <xf numFmtId="44" fontId="1" fillId="7" borderId="1" xfId="6" applyFont="1" applyFill="1" applyBorder="1" applyAlignment="1">
      <alignment horizontal="center"/>
    </xf>
    <xf numFmtId="0" fontId="1" fillId="7" borderId="1" xfId="1" applyFill="1" applyBorder="1" applyAlignment="1">
      <alignment horizontal="left"/>
    </xf>
    <xf numFmtId="0" fontId="1" fillId="7" borderId="1" xfId="1" applyNumberFormat="1" applyFont="1" applyFill="1" applyBorder="1" applyAlignment="1">
      <alignment horizontal="center" vertical="center"/>
    </xf>
    <xf numFmtId="0" fontId="17" fillId="7" borderId="0" xfId="1" applyFont="1" applyFill="1" applyBorder="1" applyAlignment="1"/>
    <xf numFmtId="0" fontId="1" fillId="7" borderId="1" xfId="1" applyFont="1" applyFill="1" applyBorder="1" applyAlignment="1"/>
    <xf numFmtId="165" fontId="1" fillId="7" borderId="1" xfId="1" applyNumberFormat="1" applyFont="1" applyFill="1" applyBorder="1" applyAlignment="1">
      <alignment horizontal="center"/>
    </xf>
    <xf numFmtId="0" fontId="1" fillId="7" borderId="1" xfId="1" applyFont="1" applyFill="1" applyBorder="1" applyAlignment="1">
      <alignment horizontal="center" vertical="center"/>
    </xf>
    <xf numFmtId="44" fontId="1" fillId="7" borderId="1" xfId="6" applyFont="1" applyFill="1" applyBorder="1" applyAlignment="1"/>
    <xf numFmtId="1" fontId="1" fillId="7" borderId="1" xfId="1" applyNumberFormat="1" applyFont="1" applyFill="1" applyBorder="1" applyAlignment="1">
      <alignment horizontal="center"/>
    </xf>
    <xf numFmtId="14" fontId="1" fillId="7" borderId="1" xfId="1" applyNumberFormat="1" applyFont="1" applyFill="1" applyBorder="1" applyAlignment="1">
      <alignment horizontal="center"/>
    </xf>
    <xf numFmtId="14" fontId="1" fillId="7" borderId="1" xfId="1" applyNumberFormat="1" applyFont="1" applyFill="1" applyBorder="1" applyAlignment="1">
      <alignment horizontal="center" vertical="center"/>
    </xf>
    <xf numFmtId="0" fontId="13" fillId="7" borderId="0" xfId="1" applyFont="1" applyFill="1" applyAlignment="1"/>
    <xf numFmtId="44" fontId="5" fillId="7" borderId="1" xfId="6" applyFont="1" applyFill="1" applyBorder="1" applyAlignment="1">
      <alignment horizontal="center"/>
    </xf>
    <xf numFmtId="44" fontId="1" fillId="7" borderId="1" xfId="1" applyNumberFormat="1" applyFont="1" applyFill="1" applyBorder="1" applyAlignment="1">
      <alignment horizontal="center"/>
    </xf>
    <xf numFmtId="0" fontId="6" fillId="7" borderId="1" xfId="1" applyFont="1" applyFill="1" applyBorder="1" applyAlignment="1">
      <alignment horizontal="left"/>
    </xf>
    <xf numFmtId="0" fontId="1" fillId="7" borderId="1" xfId="1" applyNumberFormat="1" applyFont="1" applyFill="1" applyBorder="1" applyAlignment="1">
      <alignment horizontal="left"/>
    </xf>
    <xf numFmtId="0" fontId="15" fillId="7" borderId="1" xfId="1" applyFont="1" applyFill="1" applyBorder="1" applyAlignment="1">
      <alignment horizontal="left"/>
    </xf>
    <xf numFmtId="0" fontId="13" fillId="7" borderId="1" xfId="1" applyFont="1" applyFill="1" applyBorder="1"/>
    <xf numFmtId="0" fontId="13" fillId="7" borderId="1" xfId="1" applyFont="1" applyFill="1" applyBorder="1" applyAlignment="1">
      <alignment horizontal="center"/>
    </xf>
    <xf numFmtId="0" fontId="13" fillId="7" borderId="2" xfId="1" applyFont="1" applyFill="1" applyBorder="1" applyAlignment="1">
      <alignment wrapText="1"/>
    </xf>
    <xf numFmtId="44" fontId="13" fillId="7" borderId="2" xfId="5" applyFont="1" applyFill="1" applyBorder="1"/>
    <xf numFmtId="0" fontId="13" fillId="7" borderId="1" xfId="1" applyFont="1" applyFill="1" applyBorder="1" applyAlignment="1">
      <alignment horizontal="center" wrapText="1"/>
    </xf>
    <xf numFmtId="0" fontId="1" fillId="7" borderId="2" xfId="1" applyFont="1" applyFill="1" applyBorder="1" applyAlignment="1">
      <alignment horizontal="center"/>
    </xf>
    <xf numFmtId="0" fontId="13" fillId="7" borderId="1" xfId="1" applyFont="1" applyFill="1" applyBorder="1" applyAlignment="1">
      <alignment horizontal="center" vertical="center"/>
    </xf>
    <xf numFmtId="0" fontId="13" fillId="7" borderId="1" xfId="1" applyFont="1" applyFill="1" applyBorder="1" applyAlignment="1">
      <alignment wrapText="1"/>
    </xf>
    <xf numFmtId="14" fontId="13" fillId="7" borderId="1" xfId="1" applyNumberFormat="1" applyFont="1" applyFill="1" applyBorder="1"/>
    <xf numFmtId="44" fontId="13" fillId="7" borderId="1" xfId="5" applyFont="1" applyFill="1" applyBorder="1"/>
    <xf numFmtId="0" fontId="13" fillId="7" borderId="1" xfId="1" applyFont="1" applyFill="1" applyBorder="1" applyAlignment="1">
      <alignment horizontal="left"/>
    </xf>
    <xf numFmtId="0" fontId="13" fillId="7" borderId="1" xfId="1" applyFont="1" applyFill="1" applyBorder="1" applyAlignment="1">
      <alignment horizontal="left" wrapText="1"/>
    </xf>
    <xf numFmtId="0" fontId="1" fillId="7" borderId="1" xfId="1" applyNumberFormat="1" applyFill="1" applyBorder="1" applyAlignment="1">
      <alignment wrapText="1"/>
    </xf>
    <xf numFmtId="0" fontId="16" fillId="7" borderId="1" xfId="1" applyFont="1" applyFill="1" applyBorder="1" applyAlignment="1">
      <alignment horizontal="center" vertical="center" wrapText="1"/>
    </xf>
    <xf numFmtId="0" fontId="16" fillId="7" borderId="1" xfId="1" applyNumberFormat="1" applyFont="1" applyFill="1" applyBorder="1"/>
    <xf numFmtId="0" fontId="16" fillId="7" borderId="1" xfId="1" applyFont="1" applyFill="1" applyBorder="1"/>
    <xf numFmtId="0" fontId="17" fillId="7" borderId="0" xfId="1" applyFont="1" applyFill="1" applyBorder="1"/>
    <xf numFmtId="0" fontId="17" fillId="0" borderId="0" xfId="1" applyFont="1" applyFill="1" applyBorder="1"/>
    <xf numFmtId="0" fontId="10" fillId="7" borderId="1" xfId="1" applyFont="1" applyFill="1" applyBorder="1" applyAlignment="1">
      <alignment horizontal="left" wrapText="1"/>
    </xf>
    <xf numFmtId="0" fontId="10" fillId="7" borderId="1" xfId="1" applyFont="1" applyFill="1" applyBorder="1" applyAlignment="1">
      <alignment horizontal="left"/>
    </xf>
    <xf numFmtId="0" fontId="10" fillId="7" borderId="1" xfId="1" applyFont="1" applyFill="1" applyBorder="1" applyAlignment="1">
      <alignment horizontal="left" vertical="center"/>
    </xf>
    <xf numFmtId="44" fontId="10" fillId="7" borderId="1" xfId="5" applyFont="1" applyFill="1" applyBorder="1" applyAlignment="1">
      <alignment horizontal="left"/>
    </xf>
    <xf numFmtId="14" fontId="10" fillId="7" borderId="1" xfId="1" applyNumberFormat="1" applyFont="1" applyFill="1" applyBorder="1" applyAlignment="1">
      <alignment horizontal="left"/>
    </xf>
    <xf numFmtId="0" fontId="16" fillId="7" borderId="1" xfId="1" applyFont="1" applyFill="1" applyBorder="1" applyAlignment="1">
      <alignment horizontal="left" wrapText="1"/>
    </xf>
    <xf numFmtId="8" fontId="10" fillId="7" borderId="1" xfId="1" applyNumberFormat="1" applyFont="1" applyFill="1" applyBorder="1" applyAlignment="1">
      <alignment horizontal="left"/>
    </xf>
    <xf numFmtId="44" fontId="16" fillId="7" borderId="1" xfId="6" applyFont="1" applyFill="1" applyBorder="1" applyAlignment="1">
      <alignment horizontal="left" wrapText="1"/>
    </xf>
    <xf numFmtId="0" fontId="16" fillId="7" borderId="1" xfId="1" applyNumberFormat="1" applyFont="1" applyFill="1" applyBorder="1" applyAlignment="1">
      <alignment horizontal="left" vertical="center" wrapText="1"/>
    </xf>
    <xf numFmtId="0" fontId="10" fillId="7" borderId="1" xfId="1" applyFont="1" applyFill="1" applyBorder="1" applyAlignment="1">
      <alignment horizontal="left" vertical="center" wrapText="1"/>
    </xf>
    <xf numFmtId="0" fontId="52" fillId="7" borderId="1" xfId="1" applyFont="1" applyFill="1" applyBorder="1" applyAlignment="1">
      <alignment horizontal="left"/>
    </xf>
    <xf numFmtId="0" fontId="16" fillId="7" borderId="1" xfId="1" applyFont="1" applyFill="1" applyBorder="1" applyAlignment="1">
      <alignment horizontal="left"/>
    </xf>
    <xf numFmtId="0" fontId="13" fillId="3" borderId="1" xfId="1" applyFont="1" applyFill="1" applyBorder="1" applyAlignment="1">
      <alignment horizontal="left" wrapText="1"/>
    </xf>
    <xf numFmtId="0" fontId="13" fillId="3" borderId="1" xfId="1" applyFont="1" applyFill="1" applyBorder="1" applyAlignment="1">
      <alignment horizontal="left"/>
    </xf>
    <xf numFmtId="44" fontId="13" fillId="3" borderId="1" xfId="5" applyFont="1" applyFill="1" applyBorder="1" applyAlignment="1">
      <alignment horizontal="left"/>
    </xf>
    <xf numFmtId="0" fontId="16" fillId="3" borderId="1" xfId="1" applyFont="1" applyFill="1" applyBorder="1" applyAlignment="1">
      <alignment horizontal="left"/>
    </xf>
    <xf numFmtId="14" fontId="13" fillId="0" borderId="1" xfId="1" applyNumberFormat="1" applyFont="1" applyBorder="1" applyAlignment="1">
      <alignment horizontal="left"/>
    </xf>
    <xf numFmtId="44" fontId="13" fillId="0" borderId="1" xfId="5" applyFont="1" applyBorder="1" applyAlignment="1">
      <alignment horizontal="left"/>
    </xf>
    <xf numFmtId="44" fontId="16" fillId="0" borderId="1" xfId="6" applyFont="1" applyFill="1" applyBorder="1" applyAlignment="1">
      <alignment horizontal="left" wrapText="1"/>
    </xf>
    <xf numFmtId="0" fontId="13" fillId="0" borderId="1" xfId="1" applyFont="1" applyBorder="1" applyAlignment="1">
      <alignment horizontal="left" wrapText="1"/>
    </xf>
    <xf numFmtId="0" fontId="21" fillId="0" borderId="1" xfId="2" applyNumberFormat="1" applyFont="1" applyBorder="1" applyAlignment="1">
      <alignment horizontal="left"/>
    </xf>
    <xf numFmtId="0" fontId="53" fillId="0" borderId="1" xfId="1" applyFont="1" applyBorder="1" applyAlignment="1">
      <alignment horizontal="left"/>
    </xf>
    <xf numFmtId="0" fontId="13" fillId="0" borderId="1" xfId="1" applyFont="1" applyFill="1" applyBorder="1" applyAlignment="1">
      <alignment horizontal="left" vertical="center"/>
    </xf>
    <xf numFmtId="0" fontId="16" fillId="0" borderId="1" xfId="1" applyFont="1" applyFill="1" applyBorder="1" applyAlignment="1">
      <alignment horizontal="left" wrapText="1"/>
    </xf>
    <xf numFmtId="0" fontId="16" fillId="0" borderId="1" xfId="1" applyFont="1" applyFill="1" applyBorder="1" applyAlignment="1">
      <alignment horizontal="left"/>
    </xf>
    <xf numFmtId="0" fontId="13" fillId="3" borderId="2" xfId="1" applyFont="1" applyFill="1" applyBorder="1" applyAlignment="1">
      <alignment horizontal="left" wrapText="1"/>
    </xf>
    <xf numFmtId="0" fontId="13" fillId="3" borderId="2" xfId="1" applyFont="1" applyFill="1" applyBorder="1" applyAlignment="1">
      <alignment horizontal="left"/>
    </xf>
    <xf numFmtId="13" fontId="13" fillId="3" borderId="2" xfId="1" applyNumberFormat="1" applyFont="1" applyFill="1" applyBorder="1" applyAlignment="1">
      <alignment horizontal="left"/>
    </xf>
    <xf numFmtId="0" fontId="16" fillId="3" borderId="2" xfId="1" applyFont="1" applyFill="1" applyBorder="1" applyAlignment="1">
      <alignment horizontal="left"/>
    </xf>
    <xf numFmtId="0" fontId="16" fillId="3" borderId="2" xfId="1" applyFont="1" applyFill="1" applyBorder="1" applyAlignment="1">
      <alignment horizontal="left" vertical="center"/>
    </xf>
    <xf numFmtId="14" fontId="13" fillId="0" borderId="0" xfId="1" applyNumberFormat="1" applyFont="1" applyAlignment="1">
      <alignment horizontal="left"/>
    </xf>
    <xf numFmtId="14" fontId="13" fillId="0" borderId="2" xfId="1" applyNumberFormat="1" applyFont="1" applyBorder="1" applyAlignment="1">
      <alignment horizontal="left"/>
    </xf>
    <xf numFmtId="0" fontId="13" fillId="0" borderId="2" xfId="1" applyFont="1" applyBorder="1" applyAlignment="1">
      <alignment horizontal="left"/>
    </xf>
    <xf numFmtId="44" fontId="13" fillId="3" borderId="2" xfId="5" applyFont="1" applyFill="1" applyBorder="1" applyAlignment="1">
      <alignment horizontal="left"/>
    </xf>
    <xf numFmtId="44" fontId="13" fillId="0" borderId="2" xfId="5" applyFont="1" applyBorder="1" applyAlignment="1">
      <alignment horizontal="left"/>
    </xf>
    <xf numFmtId="44" fontId="16" fillId="0" borderId="2" xfId="6" applyFont="1" applyFill="1" applyBorder="1" applyAlignment="1">
      <alignment horizontal="left" wrapText="1"/>
    </xf>
    <xf numFmtId="0" fontId="21" fillId="0" borderId="2" xfId="2" applyNumberFormat="1" applyFont="1" applyBorder="1" applyAlignment="1">
      <alignment horizontal="left"/>
    </xf>
    <xf numFmtId="0" fontId="53" fillId="0" borderId="2" xfId="1" applyFont="1" applyBorder="1" applyAlignment="1">
      <alignment horizontal="left"/>
    </xf>
    <xf numFmtId="0" fontId="16" fillId="0" borderId="2" xfId="1" applyNumberFormat="1" applyFont="1" applyFill="1" applyBorder="1" applyAlignment="1">
      <alignment horizontal="left" vertical="center" wrapText="1"/>
    </xf>
    <xf numFmtId="0" fontId="13" fillId="0" borderId="2" xfId="1" applyFont="1" applyFill="1" applyBorder="1" applyAlignment="1">
      <alignment horizontal="left" vertical="center"/>
    </xf>
    <xf numFmtId="17" fontId="13" fillId="3" borderId="1" xfId="1" applyNumberFormat="1" applyFont="1" applyFill="1" applyBorder="1" applyAlignment="1">
      <alignment horizontal="left"/>
    </xf>
    <xf numFmtId="0" fontId="13" fillId="3" borderId="1" xfId="1" applyFont="1" applyFill="1" applyBorder="1" applyAlignment="1">
      <alignment horizontal="left" vertical="center"/>
    </xf>
    <xf numFmtId="44" fontId="13" fillId="0" borderId="1" xfId="1" applyNumberFormat="1" applyFont="1" applyBorder="1" applyAlignment="1">
      <alignment horizontal="left"/>
    </xf>
    <xf numFmtId="0" fontId="13" fillId="0" borderId="1" xfId="1" applyFont="1" applyBorder="1" applyAlignment="1">
      <alignment horizontal="left" vertical="center" wrapText="1"/>
    </xf>
    <xf numFmtId="0" fontId="16" fillId="0" borderId="1" xfId="1" applyFont="1" applyBorder="1" applyAlignment="1">
      <alignment horizontal="left"/>
    </xf>
    <xf numFmtId="0" fontId="13" fillId="3" borderId="1" xfId="1" applyFont="1" applyFill="1" applyBorder="1" applyAlignment="1">
      <alignment horizontal="left" vertical="center" wrapText="1"/>
    </xf>
    <xf numFmtId="49" fontId="13" fillId="3" borderId="1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left" vertical="center" wrapText="1"/>
    </xf>
    <xf numFmtId="44" fontId="13" fillId="3" borderId="1" xfId="5" applyFont="1" applyFill="1" applyBorder="1" applyAlignment="1">
      <alignment horizontal="left" vertical="center"/>
    </xf>
    <xf numFmtId="14" fontId="13" fillId="3" borderId="1" xfId="1" applyNumberFormat="1" applyFont="1" applyFill="1" applyBorder="1" applyAlignment="1">
      <alignment horizontal="left" vertical="center"/>
    </xf>
    <xf numFmtId="14" fontId="13" fillId="0" borderId="1" xfId="1" applyNumberFormat="1" applyFont="1" applyBorder="1" applyAlignment="1">
      <alignment horizontal="left" vertical="center"/>
    </xf>
    <xf numFmtId="0" fontId="13" fillId="0" borderId="1" xfId="1" applyFont="1" applyBorder="1" applyAlignment="1">
      <alignment horizontal="left" vertical="center"/>
    </xf>
    <xf numFmtId="44" fontId="13" fillId="0" borderId="1" xfId="5" applyFont="1" applyBorder="1" applyAlignment="1">
      <alignment horizontal="left" vertical="center"/>
    </xf>
    <xf numFmtId="0" fontId="16" fillId="0" borderId="1" xfId="1" applyFont="1" applyBorder="1" applyAlignment="1">
      <alignment horizontal="left" vertical="center"/>
    </xf>
    <xf numFmtId="0" fontId="16" fillId="0" borderId="1" xfId="1" applyNumberFormat="1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 wrapText="1"/>
    </xf>
    <xf numFmtId="0" fontId="13" fillId="4" borderId="1" xfId="1" applyFont="1" applyFill="1" applyBorder="1" applyAlignment="1">
      <alignment horizontal="left" vertical="center" wrapText="1"/>
    </xf>
    <xf numFmtId="44" fontId="13" fillId="4" borderId="1" xfId="5" applyFont="1" applyFill="1" applyBorder="1" applyAlignment="1">
      <alignment horizontal="left" vertical="center"/>
    </xf>
    <xf numFmtId="14" fontId="13" fillId="4" borderId="1" xfId="1" applyNumberFormat="1" applyFont="1" applyFill="1" applyBorder="1" applyAlignment="1">
      <alignment horizontal="left" vertical="center"/>
    </xf>
    <xf numFmtId="0" fontId="13" fillId="4" borderId="1" xfId="1" applyFont="1" applyFill="1" applyBorder="1" applyAlignment="1">
      <alignment horizontal="left" vertical="center"/>
    </xf>
    <xf numFmtId="8" fontId="13" fillId="0" borderId="1" xfId="1" applyNumberFormat="1" applyFont="1" applyBorder="1" applyAlignment="1">
      <alignment horizontal="left" vertical="center" wrapText="1"/>
    </xf>
    <xf numFmtId="44" fontId="13" fillId="0" borderId="1" xfId="5" applyFont="1" applyBorder="1" applyAlignment="1">
      <alignment horizontal="left" vertical="center" wrapText="1"/>
    </xf>
    <xf numFmtId="44" fontId="13" fillId="0" borderId="1" xfId="5" applyNumberFormat="1" applyFont="1" applyBorder="1" applyAlignment="1">
      <alignment horizontal="left" vertical="center"/>
    </xf>
    <xf numFmtId="44" fontId="16" fillId="0" borderId="1" xfId="6" applyFont="1" applyFill="1" applyBorder="1" applyAlignment="1">
      <alignment horizontal="left" vertical="center" wrapText="1"/>
    </xf>
    <xf numFmtId="0" fontId="4" fillId="0" borderId="1" xfId="2" applyBorder="1" applyAlignment="1">
      <alignment horizontal="left" vertical="center" wrapText="1"/>
    </xf>
    <xf numFmtId="8" fontId="13" fillId="3" borderId="1" xfId="1" applyNumberFormat="1" applyFont="1" applyFill="1" applyBorder="1" applyAlignment="1">
      <alignment horizontal="left" vertical="center"/>
    </xf>
    <xf numFmtId="8" fontId="13" fillId="0" borderId="1" xfId="1" applyNumberFormat="1" applyFont="1" applyBorder="1" applyAlignment="1">
      <alignment horizontal="left" vertical="center"/>
    </xf>
    <xf numFmtId="8" fontId="13" fillId="0" borderId="1" xfId="5" applyNumberFormat="1" applyFont="1" applyBorder="1" applyAlignment="1">
      <alignment horizontal="left" vertical="center"/>
    </xf>
    <xf numFmtId="44" fontId="16" fillId="3" borderId="1" xfId="6" applyFont="1" applyFill="1" applyBorder="1" applyAlignment="1">
      <alignment horizontal="left" vertical="center" wrapText="1"/>
    </xf>
    <xf numFmtId="0" fontId="13" fillId="9" borderId="1" xfId="1" applyFont="1" applyFill="1" applyBorder="1" applyAlignment="1">
      <alignment horizontal="left" vertical="center" wrapText="1"/>
    </xf>
    <xf numFmtId="0" fontId="13" fillId="9" borderId="1" xfId="1" applyFont="1" applyFill="1" applyBorder="1" applyAlignment="1">
      <alignment horizontal="left" vertical="center"/>
    </xf>
    <xf numFmtId="49" fontId="13" fillId="9" borderId="1" xfId="1" applyNumberFormat="1" applyFont="1" applyFill="1" applyBorder="1" applyAlignment="1">
      <alignment horizontal="center" vertical="center"/>
    </xf>
    <xf numFmtId="0" fontId="16" fillId="9" borderId="1" xfId="1" applyFont="1" applyFill="1" applyBorder="1" applyAlignment="1">
      <alignment horizontal="left" vertical="center" wrapText="1"/>
    </xf>
    <xf numFmtId="14" fontId="13" fillId="9" borderId="1" xfId="1" applyNumberFormat="1" applyFont="1" applyFill="1" applyBorder="1" applyAlignment="1">
      <alignment horizontal="left" vertical="center"/>
    </xf>
    <xf numFmtId="8" fontId="13" fillId="9" borderId="1" xfId="1" applyNumberFormat="1" applyFont="1" applyFill="1" applyBorder="1" applyAlignment="1">
      <alignment horizontal="left" vertical="center"/>
    </xf>
    <xf numFmtId="44" fontId="13" fillId="9" borderId="1" xfId="5" applyFont="1" applyFill="1" applyBorder="1" applyAlignment="1">
      <alignment horizontal="left" vertical="center"/>
    </xf>
    <xf numFmtId="0" fontId="16" fillId="9" borderId="1" xfId="1" applyNumberFormat="1" applyFont="1" applyFill="1" applyBorder="1" applyAlignment="1">
      <alignment horizontal="left" vertical="center" wrapText="1"/>
    </xf>
    <xf numFmtId="0" fontId="16" fillId="9" borderId="1" xfId="1" applyFont="1" applyFill="1" applyBorder="1" applyAlignment="1">
      <alignment horizontal="left" vertical="center"/>
    </xf>
    <xf numFmtId="0" fontId="15" fillId="25" borderId="1" xfId="1" applyFont="1" applyFill="1" applyBorder="1" applyAlignment="1">
      <alignment horizontal="left" vertical="center" wrapText="1"/>
    </xf>
    <xf numFmtId="49" fontId="15" fillId="25" borderId="1" xfId="1" applyNumberFormat="1" applyFont="1" applyFill="1" applyBorder="1" applyAlignment="1">
      <alignment horizontal="center" vertical="center" wrapText="1"/>
    </xf>
    <xf numFmtId="44" fontId="15" fillId="25" borderId="1" xfId="6" applyFont="1" applyFill="1" applyBorder="1" applyAlignment="1">
      <alignment horizontal="left" vertical="center" wrapText="1"/>
    </xf>
    <xf numFmtId="164" fontId="15" fillId="25" borderId="1" xfId="1" applyNumberFormat="1" applyFont="1" applyFill="1" applyBorder="1" applyAlignment="1">
      <alignment horizontal="left" vertical="center" wrapText="1"/>
    </xf>
    <xf numFmtId="0" fontId="20" fillId="25" borderId="1" xfId="1" applyFont="1" applyFill="1" applyBorder="1" applyAlignment="1">
      <alignment horizontal="left" vertical="center"/>
    </xf>
    <xf numFmtId="44" fontId="15" fillId="25" borderId="1" xfId="1" applyNumberFormat="1" applyFont="1" applyFill="1" applyBorder="1" applyAlignment="1">
      <alignment horizontal="left" vertical="center" wrapText="1"/>
    </xf>
    <xf numFmtId="0" fontId="20" fillId="25" borderId="1" xfId="1" applyFont="1" applyFill="1" applyBorder="1" applyAlignment="1">
      <alignment horizontal="left" vertical="center" wrapText="1"/>
    </xf>
    <xf numFmtId="4" fontId="15" fillId="25" borderId="1" xfId="1" applyNumberFormat="1" applyFont="1" applyFill="1" applyBorder="1" applyAlignment="1">
      <alignment horizontal="left" vertical="center" wrapText="1"/>
    </xf>
    <xf numFmtId="0" fontId="28" fillId="25" borderId="1" xfId="2" applyNumberFormat="1" applyFont="1" applyFill="1" applyBorder="1" applyAlignment="1">
      <alignment horizontal="left" vertical="center" wrapText="1"/>
    </xf>
    <xf numFmtId="0" fontId="15" fillId="25" borderId="1" xfId="1" applyNumberFormat="1" applyFont="1" applyFill="1" applyBorder="1" applyAlignment="1">
      <alignment horizontal="left" vertical="center" wrapText="1"/>
    </xf>
    <xf numFmtId="0" fontId="15" fillId="25" borderId="1" xfId="1" applyFont="1" applyFill="1" applyBorder="1" applyAlignment="1">
      <alignment horizontal="left" vertical="center"/>
    </xf>
    <xf numFmtId="0" fontId="24" fillId="25" borderId="0" xfId="1" applyFont="1" applyFill="1" applyBorder="1" applyAlignment="1">
      <alignment horizontal="left" vertical="center"/>
    </xf>
    <xf numFmtId="0" fontId="20" fillId="3" borderId="1" xfId="1" applyFont="1" applyFill="1" applyBorder="1" applyAlignment="1">
      <alignment horizontal="left" vertical="center" wrapText="1"/>
    </xf>
    <xf numFmtId="44" fontId="15" fillId="3" borderId="1" xfId="6" applyFont="1" applyFill="1" applyBorder="1" applyAlignment="1">
      <alignment horizontal="left" vertical="center"/>
    </xf>
    <xf numFmtId="44" fontId="15" fillId="0" borderId="1" xfId="6" applyFont="1" applyFill="1" applyBorder="1" applyAlignment="1">
      <alignment horizontal="left" vertical="center" wrapText="1"/>
    </xf>
    <xf numFmtId="44" fontId="15" fillId="0" borderId="1" xfId="6" applyFont="1" applyFill="1" applyBorder="1" applyAlignment="1">
      <alignment horizontal="left" vertical="center"/>
    </xf>
    <xf numFmtId="44" fontId="15" fillId="0" borderId="1" xfId="1" applyNumberFormat="1" applyFont="1" applyFill="1" applyBorder="1" applyAlignment="1">
      <alignment horizontal="left" vertical="center"/>
    </xf>
    <xf numFmtId="0" fontId="24" fillId="0" borderId="0" xfId="1" applyFont="1" applyFill="1" applyBorder="1" applyAlignment="1">
      <alignment horizontal="left" vertical="center"/>
    </xf>
    <xf numFmtId="0" fontId="20" fillId="3" borderId="1" xfId="1" applyFont="1" applyFill="1" applyBorder="1" applyAlignment="1">
      <alignment horizontal="left" vertical="center"/>
    </xf>
    <xf numFmtId="49" fontId="20" fillId="3" borderId="1" xfId="1" applyNumberFormat="1" applyFont="1" applyFill="1" applyBorder="1" applyAlignment="1">
      <alignment horizontal="center" vertical="center"/>
    </xf>
    <xf numFmtId="44" fontId="20" fillId="3" borderId="1" xfId="5" applyFont="1" applyFill="1" applyBorder="1" applyAlignment="1">
      <alignment horizontal="left" vertical="center"/>
    </xf>
    <xf numFmtId="14" fontId="20" fillId="0" borderId="1" xfId="1" applyNumberFormat="1" applyFont="1" applyBorder="1" applyAlignment="1">
      <alignment horizontal="left" vertical="center"/>
    </xf>
    <xf numFmtId="0" fontId="20" fillId="0" borderId="1" xfId="1" applyFont="1" applyBorder="1" applyAlignment="1">
      <alignment horizontal="left" vertical="center"/>
    </xf>
    <xf numFmtId="44" fontId="20" fillId="0" borderId="1" xfId="5" applyFont="1" applyBorder="1" applyAlignment="1">
      <alignment horizontal="left" vertical="center"/>
    </xf>
    <xf numFmtId="0" fontId="20" fillId="0" borderId="1" xfId="1" applyFont="1" applyBorder="1" applyAlignment="1">
      <alignment horizontal="left" vertical="center" wrapText="1"/>
    </xf>
    <xf numFmtId="0" fontId="15" fillId="0" borderId="1" xfId="1" applyNumberFormat="1" applyFont="1" applyBorder="1" applyAlignment="1">
      <alignment horizontal="left" vertical="center"/>
    </xf>
    <xf numFmtId="0" fontId="15" fillId="0" borderId="1" xfId="1" applyFont="1" applyBorder="1" applyAlignment="1">
      <alignment horizontal="left" vertical="center"/>
    </xf>
    <xf numFmtId="8" fontId="20" fillId="3" borderId="1" xfId="1" applyNumberFormat="1" applyFont="1" applyFill="1" applyBorder="1" applyAlignment="1">
      <alignment horizontal="left" vertical="center"/>
    </xf>
    <xf numFmtId="14" fontId="20" fillId="3" borderId="1" xfId="1" applyNumberFormat="1" applyFont="1" applyFill="1" applyBorder="1" applyAlignment="1">
      <alignment horizontal="left" vertical="center"/>
    </xf>
    <xf numFmtId="8" fontId="20" fillId="0" borderId="1" xfId="1" applyNumberFormat="1" applyFont="1" applyBorder="1" applyAlignment="1">
      <alignment horizontal="left" vertical="center"/>
    </xf>
    <xf numFmtId="0" fontId="20" fillId="3" borderId="2" xfId="1" applyFont="1" applyFill="1" applyBorder="1" applyAlignment="1">
      <alignment horizontal="left" vertical="center" wrapText="1"/>
    </xf>
    <xf numFmtId="0" fontId="20" fillId="0" borderId="2" xfId="1" applyFont="1" applyFill="1" applyBorder="1" applyAlignment="1">
      <alignment horizontal="left" vertical="center" wrapText="1"/>
    </xf>
    <xf numFmtId="0" fontId="20" fillId="3" borderId="2" xfId="1" applyFont="1" applyFill="1" applyBorder="1" applyAlignment="1">
      <alignment horizontal="left" vertical="center"/>
    </xf>
    <xf numFmtId="0" fontId="20" fillId="14" borderId="1" xfId="1" applyFont="1" applyFill="1" applyBorder="1" applyAlignment="1">
      <alignment horizontal="left" vertical="center" wrapText="1"/>
    </xf>
    <xf numFmtId="0" fontId="20" fillId="14" borderId="1" xfId="1" applyFont="1" applyFill="1" applyBorder="1" applyAlignment="1">
      <alignment horizontal="left" vertical="center"/>
    </xf>
    <xf numFmtId="49" fontId="20" fillId="14" borderId="1" xfId="1" applyNumberFormat="1" applyFont="1" applyFill="1" applyBorder="1" applyAlignment="1">
      <alignment horizontal="center" vertical="center"/>
    </xf>
    <xf numFmtId="44" fontId="20" fillId="14" borderId="1" xfId="5" applyFont="1" applyFill="1" applyBorder="1" applyAlignment="1">
      <alignment horizontal="left" vertical="center"/>
    </xf>
    <xf numFmtId="14" fontId="20" fillId="14" borderId="1" xfId="1" applyNumberFormat="1" applyFont="1" applyFill="1" applyBorder="1" applyAlignment="1">
      <alignment horizontal="left" vertical="center"/>
    </xf>
    <xf numFmtId="0" fontId="15" fillId="14" borderId="1" xfId="1" applyFont="1" applyFill="1" applyBorder="1" applyAlignment="1">
      <alignment horizontal="left" vertical="center" wrapText="1"/>
    </xf>
    <xf numFmtId="14" fontId="20" fillId="14" borderId="0" xfId="1" applyNumberFormat="1" applyFont="1" applyFill="1" applyBorder="1" applyAlignment="1">
      <alignment horizontal="left" vertical="center"/>
    </xf>
    <xf numFmtId="8" fontId="20" fillId="14" borderId="1" xfId="1" applyNumberFormat="1" applyFont="1" applyFill="1" applyBorder="1" applyAlignment="1">
      <alignment horizontal="left" vertical="center"/>
    </xf>
    <xf numFmtId="44" fontId="20" fillId="14" borderId="1" xfId="5" applyFont="1" applyFill="1" applyBorder="1" applyAlignment="1">
      <alignment horizontal="left" vertical="center" wrapText="1"/>
    </xf>
    <xf numFmtId="44" fontId="20" fillId="14" borderId="1" xfId="5" applyNumberFormat="1" applyFont="1" applyFill="1" applyBorder="1" applyAlignment="1">
      <alignment horizontal="left" vertical="center"/>
    </xf>
    <xf numFmtId="44" fontId="15" fillId="14" borderId="1" xfId="6" applyFont="1" applyFill="1" applyBorder="1" applyAlignment="1">
      <alignment horizontal="left" vertical="center" wrapText="1"/>
    </xf>
    <xf numFmtId="0" fontId="15" fillId="14" borderId="1" xfId="1" applyNumberFormat="1" applyFont="1" applyFill="1" applyBorder="1" applyAlignment="1">
      <alignment horizontal="left" vertical="center" wrapText="1"/>
    </xf>
    <xf numFmtId="0" fontId="15" fillId="14" borderId="1" xfId="1" applyFont="1" applyFill="1" applyBorder="1" applyAlignment="1">
      <alignment horizontal="left" vertical="center"/>
    </xf>
    <xf numFmtId="0" fontId="20" fillId="0" borderId="1" xfId="1" applyFont="1" applyFill="1" applyBorder="1" applyAlignment="1">
      <alignment horizontal="left" vertical="center" wrapText="1"/>
    </xf>
    <xf numFmtId="14" fontId="20" fillId="0" borderId="0" xfId="1" applyNumberFormat="1" applyFont="1" applyBorder="1" applyAlignment="1">
      <alignment horizontal="left" vertical="center"/>
    </xf>
    <xf numFmtId="44" fontId="20" fillId="0" borderId="0" xfId="5" applyFont="1" applyBorder="1" applyAlignment="1">
      <alignment horizontal="left" vertical="center"/>
    </xf>
    <xf numFmtId="44" fontId="20" fillId="0" borderId="1" xfId="1" applyNumberFormat="1" applyFont="1" applyBorder="1" applyAlignment="1">
      <alignment horizontal="left" vertical="center"/>
    </xf>
    <xf numFmtId="44" fontId="15" fillId="0" borderId="1" xfId="5" applyFont="1" applyFill="1" applyBorder="1" applyAlignment="1">
      <alignment horizontal="left" vertical="center"/>
    </xf>
    <xf numFmtId="0" fontId="27" fillId="14" borderId="1" xfId="1" applyFont="1" applyFill="1" applyBorder="1" applyAlignment="1">
      <alignment horizontal="left" vertical="center"/>
    </xf>
    <xf numFmtId="49" fontId="15" fillId="14" borderId="1" xfId="1" applyNumberFormat="1" applyFont="1" applyFill="1" applyBorder="1" applyAlignment="1">
      <alignment horizontal="center" vertical="center"/>
    </xf>
    <xf numFmtId="44" fontId="15" fillId="14" borderId="1" xfId="6" applyFont="1" applyFill="1" applyBorder="1" applyAlignment="1">
      <alignment horizontal="left" vertical="center"/>
    </xf>
    <xf numFmtId="14" fontId="15" fillId="14" borderId="1" xfId="1" applyNumberFormat="1" applyFont="1" applyFill="1" applyBorder="1" applyAlignment="1">
      <alignment horizontal="left" vertical="center"/>
    </xf>
    <xf numFmtId="44" fontId="15" fillId="14" borderId="1" xfId="5" applyFont="1" applyFill="1" applyBorder="1" applyAlignment="1">
      <alignment horizontal="left" vertical="center"/>
    </xf>
    <xf numFmtId="0" fontId="25" fillId="14" borderId="1" xfId="2" applyNumberFormat="1" applyFont="1" applyFill="1" applyBorder="1" applyAlignment="1">
      <alignment horizontal="left" vertical="center"/>
    </xf>
    <xf numFmtId="0" fontId="15" fillId="14" borderId="1" xfId="1" applyNumberFormat="1" applyFont="1" applyFill="1" applyBorder="1" applyAlignment="1">
      <alignment horizontal="left" vertical="center"/>
    </xf>
    <xf numFmtId="14" fontId="15" fillId="14" borderId="0" xfId="1" applyNumberFormat="1" applyFont="1" applyFill="1" applyBorder="1" applyAlignment="1">
      <alignment horizontal="left" vertical="center"/>
    </xf>
    <xf numFmtId="44" fontId="20" fillId="14" borderId="1" xfId="1" applyNumberFormat="1" applyFont="1" applyFill="1" applyBorder="1" applyAlignment="1">
      <alignment horizontal="left" vertical="center"/>
    </xf>
    <xf numFmtId="0" fontId="25" fillId="14" borderId="1" xfId="2" applyNumberFormat="1" applyFont="1" applyFill="1" applyBorder="1" applyAlignment="1">
      <alignment horizontal="left" vertical="center" wrapText="1"/>
    </xf>
    <xf numFmtId="0" fontId="20" fillId="14" borderId="1" xfId="1" applyFont="1" applyFill="1" applyBorder="1"/>
    <xf numFmtId="0" fontId="19" fillId="14" borderId="1" xfId="1" applyFont="1" applyFill="1" applyBorder="1" applyAlignment="1">
      <alignment wrapText="1"/>
    </xf>
    <xf numFmtId="0" fontId="19" fillId="14" borderId="1" xfId="1" applyFont="1" applyFill="1" applyBorder="1"/>
    <xf numFmtId="0" fontId="20" fillId="14" borderId="2" xfId="1" applyFont="1" applyFill="1" applyBorder="1" applyAlignment="1">
      <alignment horizontal="left" vertical="center" wrapText="1"/>
    </xf>
    <xf numFmtId="0" fontId="20" fillId="14" borderId="0" xfId="1" applyFont="1" applyFill="1" applyAlignment="1">
      <alignment horizontal="left" vertical="center" wrapText="1"/>
    </xf>
    <xf numFmtId="0" fontId="20" fillId="14" borderId="0" xfId="1" applyFont="1" applyFill="1" applyBorder="1" applyAlignment="1">
      <alignment horizontal="left" vertical="center" wrapText="1"/>
    </xf>
    <xf numFmtId="0" fontId="20" fillId="14" borderId="2" xfId="1" applyFont="1" applyFill="1" applyBorder="1" applyAlignment="1">
      <alignment horizontal="left" vertical="center"/>
    </xf>
    <xf numFmtId="49" fontId="20" fillId="14" borderId="2" xfId="1" applyNumberFormat="1" applyFont="1" applyFill="1" applyBorder="1" applyAlignment="1">
      <alignment horizontal="center" vertical="center"/>
    </xf>
    <xf numFmtId="44" fontId="20" fillId="14" borderId="2" xfId="5" applyFont="1" applyFill="1" applyBorder="1" applyAlignment="1">
      <alignment horizontal="left" vertical="center"/>
    </xf>
    <xf numFmtId="14" fontId="20" fillId="14" borderId="2" xfId="1" applyNumberFormat="1" applyFont="1" applyFill="1" applyBorder="1" applyAlignment="1">
      <alignment horizontal="left" vertical="center"/>
    </xf>
    <xf numFmtId="0" fontId="25" fillId="14" borderId="2" xfId="2" applyNumberFormat="1" applyFont="1" applyFill="1" applyBorder="1" applyAlignment="1">
      <alignment horizontal="left" vertical="center" wrapText="1"/>
    </xf>
    <xf numFmtId="0" fontId="15" fillId="14" borderId="2" xfId="1" applyFont="1" applyFill="1" applyBorder="1" applyAlignment="1">
      <alignment horizontal="left" vertical="center"/>
    </xf>
    <xf numFmtId="0" fontId="15" fillId="14" borderId="2" xfId="1" applyNumberFormat="1" applyFont="1" applyFill="1" applyBorder="1" applyAlignment="1">
      <alignment horizontal="left" vertical="center"/>
    </xf>
    <xf numFmtId="8" fontId="20" fillId="14" borderId="1" xfId="5" applyNumberFormat="1" applyFont="1" applyFill="1" applyBorder="1" applyAlignment="1">
      <alignment horizontal="left" vertical="center"/>
    </xf>
    <xf numFmtId="14" fontId="20" fillId="14" borderId="1" xfId="1" applyNumberFormat="1" applyFont="1" applyFill="1" applyBorder="1" applyAlignment="1">
      <alignment horizontal="left" vertical="center" wrapText="1"/>
    </xf>
    <xf numFmtId="0" fontId="23" fillId="14" borderId="1" xfId="1" applyFont="1" applyFill="1" applyBorder="1" applyAlignment="1">
      <alignment horizontal="left" vertical="center" wrapText="1"/>
    </xf>
    <xf numFmtId="0" fontId="4" fillId="14" borderId="1" xfId="2" applyFill="1" applyBorder="1" applyAlignment="1">
      <alignment horizontal="left" vertical="center" wrapText="1"/>
    </xf>
    <xf numFmtId="0" fontId="20" fillId="0" borderId="1" xfId="1" applyFont="1" applyBorder="1" applyAlignment="1">
      <alignment vertical="center"/>
    </xf>
    <xf numFmtId="0" fontId="20" fillId="3" borderId="1" xfId="1" applyFont="1" applyFill="1" applyBorder="1" applyAlignment="1">
      <alignment vertical="center"/>
    </xf>
    <xf numFmtId="44" fontId="20" fillId="0" borderId="0" xfId="1" applyNumberFormat="1" applyFont="1" applyAlignment="1">
      <alignment horizontal="left" vertical="center"/>
    </xf>
    <xf numFmtId="0" fontId="20" fillId="0" borderId="1" xfId="1" applyFont="1" applyFill="1" applyBorder="1" applyAlignment="1">
      <alignment horizontal="left" vertical="center"/>
    </xf>
    <xf numFmtId="49" fontId="20" fillId="0" borderId="1" xfId="1" applyNumberFormat="1" applyFont="1" applyFill="1" applyBorder="1" applyAlignment="1">
      <alignment horizontal="center" vertical="center"/>
    </xf>
    <xf numFmtId="44" fontId="20" fillId="0" borderId="1" xfId="5" applyFont="1" applyFill="1" applyBorder="1" applyAlignment="1">
      <alignment horizontal="left" vertical="center"/>
    </xf>
    <xf numFmtId="14" fontId="20" fillId="0" borderId="1" xfId="1" applyNumberFormat="1" applyFont="1" applyFill="1" applyBorder="1" applyAlignment="1">
      <alignment horizontal="left" vertical="center"/>
    </xf>
    <xf numFmtId="8" fontId="20" fillId="0" borderId="1" xfId="1" applyNumberFormat="1" applyFont="1" applyFill="1" applyBorder="1" applyAlignment="1">
      <alignment horizontal="left" vertical="center"/>
    </xf>
    <xf numFmtId="0" fontId="55" fillId="0" borderId="1" xfId="1" applyFont="1" applyFill="1" applyBorder="1" applyAlignment="1">
      <alignment horizontal="left" vertical="center"/>
    </xf>
    <xf numFmtId="8" fontId="20" fillId="0" borderId="1" xfId="1" applyNumberFormat="1" applyFont="1" applyBorder="1"/>
    <xf numFmtId="8" fontId="20" fillId="0" borderId="1" xfId="5" applyNumberFormat="1" applyFont="1" applyBorder="1" applyAlignment="1">
      <alignment horizontal="left" vertical="center"/>
    </xf>
    <xf numFmtId="0" fontId="20" fillId="3" borderId="1" xfId="1" applyFont="1" applyFill="1" applyBorder="1"/>
    <xf numFmtId="8" fontId="20" fillId="3" borderId="1" xfId="1" applyNumberFormat="1" applyFont="1" applyFill="1" applyBorder="1"/>
    <xf numFmtId="0" fontId="0" fillId="26" borderId="3" xfId="0" applyFont="1" applyFill="1" applyBorder="1" applyAlignment="1">
      <alignment horizontal="left" wrapText="1"/>
    </xf>
    <xf numFmtId="4" fontId="0" fillId="26" borderId="3" xfId="0" applyNumberFormat="1" applyFill="1" applyBorder="1" applyAlignment="1">
      <alignment horizontal="center" wrapText="1"/>
    </xf>
    <xf numFmtId="164" fontId="0" fillId="26" borderId="3" xfId="0" applyNumberFormat="1" applyFill="1" applyBorder="1" applyAlignment="1">
      <alignment horizontal="center" wrapText="1"/>
    </xf>
    <xf numFmtId="0" fontId="32" fillId="2" borderId="3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wrapText="1"/>
    </xf>
    <xf numFmtId="0" fontId="32" fillId="2" borderId="5" xfId="0" applyFont="1" applyFill="1" applyBorder="1" applyAlignment="1">
      <alignment horizontal="center" wrapText="1"/>
    </xf>
    <xf numFmtId="165" fontId="32" fillId="2" borderId="5" xfId="0" applyNumberFormat="1" applyFont="1" applyFill="1" applyBorder="1" applyAlignment="1">
      <alignment horizontal="center" wrapText="1"/>
    </xf>
    <xf numFmtId="0" fontId="56" fillId="2" borderId="5" xfId="0" applyFont="1" applyFill="1" applyBorder="1" applyAlignment="1">
      <alignment horizontal="center" vertical="center" wrapText="1"/>
    </xf>
    <xf numFmtId="44" fontId="1" fillId="2" borderId="5" xfId="6" applyFont="1" applyFill="1" applyBorder="1" applyAlignment="1">
      <alignment horizontal="center" wrapText="1"/>
    </xf>
    <xf numFmtId="0" fontId="32" fillId="10" borderId="5" xfId="0" applyFont="1" applyFill="1" applyBorder="1" applyAlignment="1">
      <alignment horizontal="center" wrapText="1"/>
    </xf>
    <xf numFmtId="44" fontId="1" fillId="2" borderId="5" xfId="6" applyFill="1" applyBorder="1" applyAlignment="1">
      <alignment horizontal="center" wrapText="1"/>
    </xf>
    <xf numFmtId="44" fontId="5" fillId="2" borderId="5" xfId="6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44" fontId="1" fillId="0" borderId="1" xfId="6" applyFont="1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 wrapText="1"/>
    </xf>
    <xf numFmtId="44" fontId="1" fillId="0" borderId="1" xfId="6" applyFill="1" applyBorder="1" applyAlignment="1">
      <alignment horizontal="center" wrapText="1"/>
    </xf>
    <xf numFmtId="44" fontId="5" fillId="0" borderId="1" xfId="6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166" fontId="0" fillId="0" borderId="1" xfId="0" applyNumberFormat="1" applyFill="1" applyBorder="1" applyAlignment="1">
      <alignment horizontal="left" wrapText="1"/>
    </xf>
    <xf numFmtId="14" fontId="0" fillId="0" borderId="1" xfId="0" applyNumberFormat="1" applyFill="1" applyBorder="1" applyAlignment="1">
      <alignment horizontal="center" wrapText="1"/>
    </xf>
    <xf numFmtId="0" fontId="0" fillId="23" borderId="0" xfId="0" applyFill="1"/>
    <xf numFmtId="0" fontId="0" fillId="0" borderId="1" xfId="0" applyNumberForma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1" xfId="0" applyNumberFormat="1" applyFill="1" applyBorder="1" applyAlignment="1">
      <alignment horizontal="center" wrapText="1"/>
    </xf>
    <xf numFmtId="0" fontId="0" fillId="0" borderId="0" xfId="0" applyFont="1" applyFill="1"/>
    <xf numFmtId="44" fontId="1" fillId="0" borderId="1" xfId="6" applyFont="1" applyFill="1" applyBorder="1" applyAlignment="1">
      <alignment wrapText="1"/>
    </xf>
    <xf numFmtId="44" fontId="1" fillId="0" borderId="1" xfId="6" applyFill="1" applyBorder="1" applyAlignment="1">
      <alignment wrapText="1"/>
    </xf>
    <xf numFmtId="0" fontId="43" fillId="9" borderId="1" xfId="0" applyFont="1" applyFill="1" applyBorder="1" applyAlignment="1">
      <alignment horizontal="left" wrapText="1"/>
    </xf>
    <xf numFmtId="0" fontId="43" fillId="9" borderId="1" xfId="0" applyNumberFormat="1" applyFont="1" applyFill="1" applyBorder="1" applyAlignment="1">
      <alignment horizontal="center" wrapText="1"/>
    </xf>
    <xf numFmtId="0" fontId="43" fillId="9" borderId="1" xfId="0" applyFont="1" applyFill="1" applyBorder="1" applyAlignment="1">
      <alignment horizontal="center" wrapText="1"/>
    </xf>
    <xf numFmtId="14" fontId="43" fillId="9" borderId="1" xfId="0" applyNumberFormat="1" applyFont="1" applyFill="1" applyBorder="1" applyAlignment="1">
      <alignment horizontal="center" wrapText="1"/>
    </xf>
    <xf numFmtId="44" fontId="43" fillId="9" borderId="1" xfId="6" applyFont="1" applyFill="1" applyBorder="1" applyAlignment="1">
      <alignment horizontal="center" wrapText="1"/>
    </xf>
    <xf numFmtId="49" fontId="43" fillId="9" borderId="1" xfId="0" applyNumberFormat="1" applyFont="1" applyFill="1" applyBorder="1" applyAlignment="1">
      <alignment horizontal="center" wrapText="1"/>
    </xf>
    <xf numFmtId="164" fontId="43" fillId="9" borderId="1" xfId="0" applyNumberFormat="1" applyFont="1" applyFill="1" applyBorder="1" applyAlignment="1">
      <alignment horizontal="center" wrapText="1"/>
    </xf>
    <xf numFmtId="44" fontId="57" fillId="9" borderId="1" xfId="6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 wrapText="1"/>
    </xf>
    <xf numFmtId="0" fontId="38" fillId="0" borderId="1" xfId="0" applyFont="1" applyFill="1" applyBorder="1" applyAlignment="1">
      <alignment horizontal="center" wrapText="1"/>
    </xf>
    <xf numFmtId="44" fontId="38" fillId="0" borderId="1" xfId="6" applyFont="1" applyFill="1" applyBorder="1" applyAlignment="1">
      <alignment horizontal="center" wrapText="1"/>
    </xf>
    <xf numFmtId="164" fontId="38" fillId="0" borderId="1" xfId="0" applyNumberFormat="1" applyFont="1" applyFill="1" applyBorder="1" applyAlignment="1">
      <alignment horizontal="center" wrapText="1"/>
    </xf>
    <xf numFmtId="0" fontId="50" fillId="0" borderId="1" xfId="0" applyFont="1" applyFill="1" applyBorder="1" applyAlignment="1">
      <alignment horizontal="center" wrapText="1"/>
    </xf>
    <xf numFmtId="44" fontId="50" fillId="0" borderId="1" xfId="6" applyFont="1" applyFill="1" applyBorder="1" applyAlignment="1">
      <alignment horizontal="center" wrapText="1"/>
    </xf>
    <xf numFmtId="164" fontId="50" fillId="0" borderId="1" xfId="0" applyNumberFormat="1" applyFont="1" applyFill="1" applyBorder="1" applyAlignment="1">
      <alignment horizontal="center" wrapText="1"/>
    </xf>
    <xf numFmtId="0" fontId="0" fillId="0" borderId="1" xfId="0" applyNumberFormat="1" applyFill="1" applyBorder="1" applyAlignment="1">
      <alignment horizontal="center"/>
    </xf>
    <xf numFmtId="44" fontId="1" fillId="0" borderId="1" xfId="6" applyFont="1" applyFill="1" applyBorder="1"/>
    <xf numFmtId="49" fontId="0" fillId="0" borderId="1" xfId="0" applyNumberForma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44" fontId="1" fillId="0" borderId="1" xfId="6" applyFill="1" applyBorder="1"/>
    <xf numFmtId="14" fontId="50" fillId="0" borderId="1" xfId="0" applyNumberFormat="1" applyFont="1" applyFill="1" applyBorder="1" applyAlignment="1">
      <alignment horizontal="center"/>
    </xf>
    <xf numFmtId="0" fontId="51" fillId="0" borderId="1" xfId="0" applyFont="1" applyFill="1" applyBorder="1"/>
    <xf numFmtId="0" fontId="0" fillId="0" borderId="2" xfId="0" applyFill="1" applyBorder="1" applyAlignment="1">
      <alignment wrapText="1"/>
    </xf>
    <xf numFmtId="0" fontId="0" fillId="0" borderId="2" xfId="0" applyFill="1" applyBorder="1"/>
    <xf numFmtId="0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center" wrapText="1"/>
    </xf>
    <xf numFmtId="44" fontId="1" fillId="0" borderId="2" xfId="6" applyFont="1" applyFill="1" applyBorder="1"/>
    <xf numFmtId="14" fontId="0" fillId="0" borderId="2" xfId="0" applyNumberFormat="1" applyFill="1" applyBorder="1" applyAlignment="1">
      <alignment horizontal="center"/>
    </xf>
    <xf numFmtId="44" fontId="1" fillId="0" borderId="2" xfId="6" applyFill="1" applyBorder="1"/>
    <xf numFmtId="44" fontId="5" fillId="0" borderId="2" xfId="6" applyFont="1" applyFill="1" applyBorder="1" applyAlignment="1">
      <alignment horizontal="center"/>
    </xf>
    <xf numFmtId="44" fontId="1" fillId="0" borderId="2" xfId="6" applyFill="1" applyBorder="1" applyAlignment="1">
      <alignment wrapText="1"/>
    </xf>
    <xf numFmtId="49" fontId="0" fillId="0" borderId="2" xfId="0" applyNumberForma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0" fontId="41" fillId="2" borderId="5" xfId="0" applyFont="1" applyFill="1" applyBorder="1" applyAlignment="1">
      <alignment horizontal="left" wrapText="1"/>
    </xf>
    <xf numFmtId="4" fontId="41" fillId="0" borderId="1" xfId="0" applyNumberFormat="1" applyFont="1" applyFill="1" applyBorder="1" applyAlignment="1">
      <alignment horizontal="left" wrapText="1"/>
    </xf>
    <xf numFmtId="4" fontId="0" fillId="0" borderId="1" xfId="0" applyNumberForma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4" fontId="0" fillId="0" borderId="1" xfId="0" applyNumberFormat="1" applyFill="1" applyBorder="1" applyAlignment="1">
      <alignment wrapText="1"/>
    </xf>
    <xf numFmtId="4" fontId="0" fillId="0" borderId="1" xfId="0" applyNumberFormat="1" applyFont="1" applyFill="1" applyBorder="1" applyAlignment="1">
      <alignment horizontal="center" wrapText="1"/>
    </xf>
    <xf numFmtId="4" fontId="58" fillId="9" borderId="1" xfId="0" applyNumberFormat="1" applyFont="1" applyFill="1" applyBorder="1" applyAlignment="1">
      <alignment horizontal="left" wrapText="1"/>
    </xf>
    <xf numFmtId="4" fontId="43" fillId="9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6" fillId="0" borderId="0" xfId="0" applyFont="1" applyFill="1"/>
    <xf numFmtId="0" fontId="6" fillId="0" borderId="1" xfId="0" applyFont="1" applyFill="1" applyBorder="1"/>
    <xf numFmtId="0" fontId="32" fillId="27" borderId="6" xfId="0" applyFont="1" applyFill="1" applyBorder="1" applyAlignment="1">
      <alignment horizontal="center" wrapText="1"/>
    </xf>
    <xf numFmtId="4" fontId="34" fillId="0" borderId="1" xfId="0" applyNumberFormat="1" applyFont="1" applyFill="1" applyBorder="1" applyAlignment="1">
      <alignment horizontal="center" wrapText="1"/>
    </xf>
    <xf numFmtId="4" fontId="47" fillId="9" borderId="1" xfId="0" applyNumberFormat="1" applyFont="1" applyFill="1" applyBorder="1" applyAlignment="1">
      <alignment horizontal="center" wrapText="1"/>
    </xf>
    <xf numFmtId="4" fontId="40" fillId="0" borderId="1" xfId="0" applyNumberFormat="1" applyFont="1" applyFill="1" applyBorder="1" applyAlignment="1">
      <alignment horizontal="center" wrapText="1"/>
    </xf>
    <xf numFmtId="0" fontId="59" fillId="0" borderId="0" xfId="0" applyFont="1" applyFill="1"/>
    <xf numFmtId="0" fontId="46" fillId="0" borderId="1" xfId="0" applyFont="1" applyFill="1" applyBorder="1" applyAlignment="1">
      <alignment wrapText="1"/>
    </xf>
    <xf numFmtId="4" fontId="34" fillId="0" borderId="1" xfId="0" applyNumberFormat="1" applyFont="1" applyFill="1" applyBorder="1" applyAlignment="1">
      <alignment wrapText="1"/>
    </xf>
    <xf numFmtId="4" fontId="47" fillId="0" borderId="1" xfId="0" applyNumberFormat="1" applyFont="1" applyFill="1" applyBorder="1" applyAlignment="1">
      <alignment horizontal="center" wrapText="1"/>
    </xf>
    <xf numFmtId="0" fontId="46" fillId="0" borderId="1" xfId="0" applyFont="1" applyFill="1" applyBorder="1" applyAlignment="1">
      <alignment horizontal="center"/>
    </xf>
    <xf numFmtId="44" fontId="44" fillId="0" borderId="1" xfId="6" applyFont="1" applyFill="1" applyBorder="1" applyAlignment="1">
      <alignment horizontal="center" wrapText="1"/>
    </xf>
    <xf numFmtId="44" fontId="13" fillId="3" borderId="2" xfId="6" applyFont="1" applyFill="1" applyBorder="1"/>
    <xf numFmtId="0" fontId="13" fillId="3" borderId="1" xfId="0" applyFont="1" applyFill="1" applyBorder="1" applyAlignment="1">
      <alignment horizontal="center" wrapText="1"/>
    </xf>
    <xf numFmtId="0" fontId="1" fillId="3" borderId="2" xfId="1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44" fontId="13" fillId="0" borderId="1" xfId="6" applyFont="1" applyBorder="1"/>
    <xf numFmtId="44" fontId="1" fillId="3" borderId="1" xfId="6" applyFont="1" applyFill="1" applyBorder="1" applyAlignment="1">
      <alignment horizontal="center" wrapText="1"/>
    </xf>
    <xf numFmtId="164" fontId="1" fillId="3" borderId="1" xfId="1" applyNumberFormat="1" applyFont="1" applyFill="1" applyBorder="1" applyAlignment="1">
      <alignment horizontal="center" vertical="center" wrapText="1"/>
    </xf>
    <xf numFmtId="44" fontId="0" fillId="0" borderId="1" xfId="6" applyFont="1" applyFill="1" applyBorder="1"/>
    <xf numFmtId="0" fontId="0" fillId="0" borderId="1" xfId="0" applyBorder="1" applyAlignment="1">
      <alignment horizontal="center"/>
    </xf>
    <xf numFmtId="0" fontId="13" fillId="3" borderId="2" xfId="0" applyFont="1" applyFill="1" applyBorder="1"/>
    <xf numFmtId="0" fontId="13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wrapText="1"/>
    </xf>
    <xf numFmtId="14" fontId="13" fillId="0" borderId="2" xfId="0" applyNumberFormat="1" applyFont="1" applyBorder="1"/>
    <xf numFmtId="0" fontId="13" fillId="0" borderId="2" xfId="0" applyFont="1" applyBorder="1" applyAlignment="1">
      <alignment horizontal="center"/>
    </xf>
    <xf numFmtId="0" fontId="13" fillId="0" borderId="2" xfId="0" applyFont="1" applyBorder="1"/>
    <xf numFmtId="44" fontId="13" fillId="0" borderId="2" xfId="6" applyFont="1" applyBorder="1"/>
    <xf numFmtId="44" fontId="13" fillId="3" borderId="1" xfId="6" applyFont="1" applyFill="1" applyBorder="1"/>
    <xf numFmtId="14" fontId="13" fillId="0" borderId="1" xfId="0" applyNumberFormat="1" applyFont="1" applyBorder="1" applyAlignment="1">
      <alignment horizontal="center"/>
    </xf>
    <xf numFmtId="3" fontId="0" fillId="0" borderId="1" xfId="0" applyNumberFormat="1" applyFill="1" applyBorder="1"/>
    <xf numFmtId="0" fontId="20" fillId="3" borderId="0" xfId="1" applyFont="1" applyFill="1" applyBorder="1" applyAlignment="1">
      <alignment horizontal="left" vertical="center" wrapText="1"/>
    </xf>
    <xf numFmtId="0" fontId="20" fillId="3" borderId="0" xfId="1" applyFont="1" applyFill="1" applyBorder="1"/>
    <xf numFmtId="0" fontId="20" fillId="3" borderId="0" xfId="1" applyFont="1" applyFill="1" applyBorder="1" applyAlignment="1">
      <alignment horizontal="left" vertical="center"/>
    </xf>
    <xf numFmtId="49" fontId="20" fillId="3" borderId="0" xfId="1" applyNumberFormat="1" applyFont="1" applyFill="1" applyBorder="1" applyAlignment="1">
      <alignment horizontal="center" vertical="center"/>
    </xf>
    <xf numFmtId="44" fontId="20" fillId="3" borderId="0" xfId="5" applyFont="1" applyFill="1" applyBorder="1" applyAlignment="1">
      <alignment horizontal="left" vertical="center"/>
    </xf>
    <xf numFmtId="14" fontId="20" fillId="3" borderId="0" xfId="1" applyNumberFormat="1" applyFont="1" applyFill="1" applyBorder="1" applyAlignment="1">
      <alignment horizontal="left" vertical="center"/>
    </xf>
    <xf numFmtId="8" fontId="20" fillId="3" borderId="0" xfId="1" applyNumberFormat="1" applyFont="1" applyFill="1" applyBorder="1"/>
    <xf numFmtId="0" fontId="15" fillId="3" borderId="0" xfId="1" applyNumberFormat="1" applyFont="1" applyFill="1" applyBorder="1" applyAlignment="1">
      <alignment horizontal="left" vertical="center"/>
    </xf>
    <xf numFmtId="0" fontId="15" fillId="3" borderId="0" xfId="1" applyFont="1" applyFill="1" applyBorder="1" applyAlignment="1">
      <alignment horizontal="left" vertical="center"/>
    </xf>
    <xf numFmtId="0" fontId="15" fillId="3" borderId="0" xfId="1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wrapText="1"/>
    </xf>
    <xf numFmtId="49" fontId="1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/>
    </xf>
    <xf numFmtId="44" fontId="15" fillId="3" borderId="1" xfId="4" applyFont="1" applyFill="1" applyBorder="1" applyAlignment="1">
      <alignment horizontal="left" vertical="center" wrapText="1"/>
    </xf>
    <xf numFmtId="44" fontId="15" fillId="3" borderId="1" xfId="4" applyFont="1" applyFill="1" applyBorder="1" applyAlignment="1">
      <alignment horizontal="left" vertical="center"/>
    </xf>
    <xf numFmtId="44" fontId="20" fillId="0" borderId="0" xfId="4" applyFont="1" applyAlignment="1">
      <alignment horizontal="left" vertical="center"/>
    </xf>
    <xf numFmtId="0" fontId="20" fillId="3" borderId="1" xfId="0" applyFont="1" applyFill="1" applyBorder="1" applyAlignment="1">
      <alignment vertical="center"/>
    </xf>
    <xf numFmtId="0" fontId="13" fillId="0" borderId="0" xfId="0" applyFont="1"/>
    <xf numFmtId="14" fontId="20" fillId="0" borderId="1" xfId="0" applyNumberFormat="1" applyFont="1" applyFill="1" applyBorder="1" applyAlignment="1">
      <alignment horizontal="center" vertical="center"/>
    </xf>
    <xf numFmtId="14" fontId="20" fillId="4" borderId="1" xfId="0" applyNumberFormat="1" applyFont="1" applyFill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/>
    </xf>
    <xf numFmtId="14" fontId="15" fillId="0" borderId="1" xfId="1" applyNumberFormat="1" applyFont="1" applyFill="1" applyBorder="1" applyAlignment="1">
      <alignment horizontal="center" vertical="center"/>
    </xf>
    <xf numFmtId="14" fontId="20" fillId="3" borderId="1" xfId="0" applyNumberFormat="1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4" fontId="20" fillId="0" borderId="1" xfId="4" applyFont="1" applyBorder="1" applyAlignment="1">
      <alignment horizontal="center" vertical="center"/>
    </xf>
    <xf numFmtId="44" fontId="15" fillId="0" borderId="1" xfId="3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44" fontId="20" fillId="3" borderId="1" xfId="4" applyFont="1" applyFill="1" applyBorder="1" applyAlignment="1">
      <alignment horizontal="center" vertical="center"/>
    </xf>
    <xf numFmtId="44" fontId="20" fillId="3" borderId="1" xfId="4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4" fontId="20" fillId="4" borderId="1" xfId="4" applyNumberFormat="1" applyFont="1" applyFill="1" applyBorder="1" applyAlignment="1">
      <alignment horizontal="left" vertical="center"/>
    </xf>
    <xf numFmtId="14" fontId="20" fillId="3" borderId="1" xfId="4" applyNumberFormat="1" applyFont="1" applyFill="1" applyBorder="1" applyAlignment="1">
      <alignment horizontal="left" vertical="center"/>
    </xf>
    <xf numFmtId="14" fontId="15" fillId="4" borderId="1" xfId="4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vertical="center" wrapText="1"/>
    </xf>
    <xf numFmtId="0" fontId="20" fillId="0" borderId="0" xfId="0" applyFont="1"/>
    <xf numFmtId="0" fontId="20" fillId="0" borderId="1" xfId="0" applyFont="1" applyBorder="1" applyAlignment="1">
      <alignment wrapText="1"/>
    </xf>
    <xf numFmtId="14" fontId="20" fillId="3" borderId="1" xfId="4" applyNumberFormat="1" applyFont="1" applyFill="1" applyBorder="1" applyAlignment="1">
      <alignment horizontal="center" vertical="center"/>
    </xf>
    <xf numFmtId="44" fontId="15" fillId="0" borderId="1" xfId="4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4" fontId="13" fillId="0" borderId="0" xfId="0" applyNumberFormat="1" applyFont="1"/>
    <xf numFmtId="14" fontId="20" fillId="4" borderId="1" xfId="4" applyNumberFormat="1" applyFont="1" applyFill="1" applyBorder="1" applyAlignment="1">
      <alignment horizontal="center" vertical="center"/>
    </xf>
    <xf numFmtId="44" fontId="15" fillId="0" borderId="1" xfId="0" applyNumberFormat="1" applyFont="1" applyBorder="1" applyAlignment="1">
      <alignment horizontal="left" vertical="center"/>
    </xf>
    <xf numFmtId="14" fontId="20" fillId="8" borderId="1" xfId="4" applyNumberFormat="1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0" fontId="15" fillId="0" borderId="0" xfId="0" applyFont="1"/>
    <xf numFmtId="0" fontId="20" fillId="3" borderId="0" xfId="0" applyFont="1" applyFill="1"/>
    <xf numFmtId="0" fontId="20" fillId="3" borderId="0" xfId="0" applyFont="1" applyFill="1" applyAlignment="1">
      <alignment horizontal="center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7" fontId="20" fillId="0" borderId="1" xfId="4" applyNumberFormat="1" applyFont="1" applyBorder="1" applyAlignment="1">
      <alignment horizontal="left" vertical="center"/>
    </xf>
    <xf numFmtId="44" fontId="20" fillId="0" borderId="0" xfId="4" applyFont="1"/>
    <xf numFmtId="0" fontId="20" fillId="0" borderId="0" xfId="0" applyFont="1" applyBorder="1" applyAlignment="1">
      <alignment horizontal="left" vertical="center" wrapText="1"/>
    </xf>
    <xf numFmtId="0" fontId="60" fillId="2" borderId="1" xfId="1" applyFont="1" applyFill="1" applyBorder="1" applyAlignment="1">
      <alignment horizontal="center" vertical="center" wrapText="1"/>
    </xf>
    <xf numFmtId="49" fontId="60" fillId="2" borderId="1" xfId="1" applyNumberFormat="1" applyFont="1" applyFill="1" applyBorder="1" applyAlignment="1">
      <alignment horizontal="center" vertical="center" wrapText="1"/>
    </xf>
    <xf numFmtId="44" fontId="60" fillId="2" borderId="1" xfId="4" applyFont="1" applyFill="1" applyBorder="1" applyAlignment="1">
      <alignment horizontal="left" vertical="center" wrapText="1"/>
    </xf>
    <xf numFmtId="0" fontId="61" fillId="2" borderId="1" xfId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14" fontId="19" fillId="0" borderId="1" xfId="0" applyNumberFormat="1" applyFont="1" applyFill="1" applyBorder="1" applyAlignment="1">
      <alignment horizontal="center" vertical="center"/>
    </xf>
    <xf numFmtId="44" fontId="19" fillId="3" borderId="1" xfId="4" applyFont="1" applyFill="1" applyBorder="1" applyAlignment="1">
      <alignment horizontal="left" vertical="center"/>
    </xf>
    <xf numFmtId="14" fontId="19" fillId="8" borderId="1" xfId="4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4" fontId="19" fillId="0" borderId="1" xfId="4" applyFont="1" applyFill="1" applyBorder="1" applyAlignment="1">
      <alignment horizontal="left" vertical="center"/>
    </xf>
    <xf numFmtId="44" fontId="62" fillId="0" borderId="1" xfId="4" applyFont="1" applyFill="1" applyBorder="1" applyAlignment="1">
      <alignment horizontal="left" vertical="center" wrapText="1"/>
    </xf>
    <xf numFmtId="0" fontId="62" fillId="0" borderId="1" xfId="0" applyFont="1" applyFill="1" applyBorder="1" applyAlignment="1">
      <alignment horizontal="center" vertical="center"/>
    </xf>
    <xf numFmtId="0" fontId="62" fillId="3" borderId="1" xfId="0" applyFont="1" applyFill="1" applyBorder="1" applyAlignment="1">
      <alignment horizontal="center" vertical="center"/>
    </xf>
    <xf numFmtId="0" fontId="62" fillId="3" borderId="1" xfId="1" applyFont="1" applyFill="1" applyBorder="1" applyAlignment="1">
      <alignment horizontal="left" vertical="center" wrapText="1"/>
    </xf>
    <xf numFmtId="164" fontId="62" fillId="3" borderId="1" xfId="1" applyNumberFormat="1" applyFont="1" applyFill="1" applyBorder="1" applyAlignment="1">
      <alignment horizontal="center" vertical="center" wrapText="1"/>
    </xf>
    <xf numFmtId="14" fontId="19" fillId="3" borderId="1" xfId="4" applyNumberFormat="1" applyFont="1" applyFill="1" applyBorder="1" applyAlignment="1">
      <alignment horizontal="center" vertical="center"/>
    </xf>
    <xf numFmtId="4" fontId="62" fillId="3" borderId="1" xfId="1" applyNumberFormat="1" applyFont="1" applyFill="1" applyBorder="1" applyAlignment="1">
      <alignment horizontal="left" vertical="center" wrapText="1"/>
    </xf>
    <xf numFmtId="0" fontId="62" fillId="3" borderId="1" xfId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44" fontId="62" fillId="3" borderId="1" xfId="3" applyFont="1" applyFill="1" applyBorder="1" applyAlignment="1">
      <alignment horizontal="left" vertical="center" wrapText="1"/>
    </xf>
    <xf numFmtId="44" fontId="62" fillId="3" borderId="1" xfId="4" applyFont="1" applyFill="1" applyBorder="1" applyAlignment="1">
      <alignment horizontal="left" vertical="center" wrapText="1"/>
    </xf>
    <xf numFmtId="44" fontId="19" fillId="0" borderId="1" xfId="4" applyFont="1" applyBorder="1" applyAlignment="1">
      <alignment horizontal="center" vertical="center"/>
    </xf>
    <xf numFmtId="44" fontId="62" fillId="3" borderId="1" xfId="3" applyFont="1" applyFill="1" applyBorder="1" applyAlignment="1">
      <alignment horizontal="center" vertical="center" wrapText="1"/>
    </xf>
    <xf numFmtId="0" fontId="62" fillId="4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 wrapText="1"/>
    </xf>
    <xf numFmtId="49" fontId="19" fillId="3" borderId="1" xfId="0" applyNumberFormat="1" applyFont="1" applyFill="1" applyBorder="1" applyAlignment="1">
      <alignment horizontal="center" vertical="center"/>
    </xf>
    <xf numFmtId="14" fontId="19" fillId="3" borderId="1" xfId="0" applyNumberFormat="1" applyFont="1" applyFill="1" applyBorder="1" applyAlignment="1">
      <alignment horizontal="center" vertical="center"/>
    </xf>
    <xf numFmtId="14" fontId="19" fillId="4" borderId="1" xfId="0" applyNumberFormat="1" applyFont="1" applyFill="1" applyBorder="1" applyAlignment="1">
      <alignment horizontal="center" vertical="center"/>
    </xf>
    <xf numFmtId="44" fontId="19" fillId="3" borderId="1" xfId="4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44" fontId="62" fillId="0" borderId="1" xfId="3" applyFont="1" applyFill="1" applyBorder="1" applyAlignment="1">
      <alignment horizontal="left" vertical="center" wrapText="1"/>
    </xf>
    <xf numFmtId="0" fontId="62" fillId="0" borderId="1" xfId="0" applyFont="1" applyBorder="1" applyAlignment="1">
      <alignment horizontal="center" vertical="center"/>
    </xf>
    <xf numFmtId="0" fontId="62" fillId="3" borderId="1" xfId="0" applyFont="1" applyFill="1" applyBorder="1" applyAlignment="1">
      <alignment vertical="center" wrapText="1"/>
    </xf>
    <xf numFmtId="44" fontId="19" fillId="0" borderId="1" xfId="4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 wrapText="1"/>
    </xf>
    <xf numFmtId="44" fontId="62" fillId="0" borderId="1" xfId="4" applyFont="1" applyBorder="1" applyAlignment="1">
      <alignment horizontal="center" vertical="center" wrapText="1"/>
    </xf>
    <xf numFmtId="0" fontId="19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vertical="center" wrapText="1"/>
    </xf>
    <xf numFmtId="44" fontId="19" fillId="3" borderId="1" xfId="4" applyFont="1" applyFill="1" applyBorder="1" applyAlignment="1">
      <alignment vertical="center"/>
    </xf>
    <xf numFmtId="14" fontId="19" fillId="4" borderId="1" xfId="4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vertical="center"/>
    </xf>
    <xf numFmtId="44" fontId="19" fillId="3" borderId="1" xfId="4" applyFont="1" applyFill="1" applyBorder="1" applyAlignment="1">
      <alignment horizontal="center" vertical="center" wrapText="1"/>
    </xf>
    <xf numFmtId="44" fontId="62" fillId="0" borderId="1" xfId="3" applyFont="1" applyFill="1" applyBorder="1" applyAlignment="1">
      <alignment horizontal="center" vertical="center"/>
    </xf>
    <xf numFmtId="49" fontId="62" fillId="3" borderId="1" xfId="1" applyNumberFormat="1" applyFont="1" applyFill="1" applyBorder="1" applyAlignment="1">
      <alignment horizontal="center" vertical="center"/>
    </xf>
    <xf numFmtId="0" fontId="62" fillId="0" borderId="1" xfId="1" applyFont="1" applyFill="1" applyBorder="1" applyAlignment="1">
      <alignment horizontal="center" vertical="center"/>
    </xf>
    <xf numFmtId="0" fontId="62" fillId="3" borderId="1" xfId="1" applyFont="1" applyFill="1" applyBorder="1" applyAlignment="1">
      <alignment horizontal="center" vertical="center"/>
    </xf>
    <xf numFmtId="44" fontId="62" fillId="0" borderId="1" xfId="4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8" fontId="19" fillId="0" borderId="1" xfId="0" applyNumberFormat="1" applyFont="1" applyBorder="1" applyAlignment="1">
      <alignment horizontal="left" vertical="center"/>
    </xf>
    <xf numFmtId="0" fontId="62" fillId="0" borderId="1" xfId="0" applyNumberFormat="1" applyFont="1" applyFill="1" applyBorder="1" applyAlignment="1" applyProtection="1">
      <alignment horizontal="center" vertical="center" wrapText="1"/>
    </xf>
    <xf numFmtId="0" fontId="62" fillId="0" borderId="1" xfId="0" applyFont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center" vertical="center" wrapText="1"/>
    </xf>
    <xf numFmtId="49" fontId="62" fillId="3" borderId="1" xfId="1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wrapText="1"/>
    </xf>
    <xf numFmtId="44" fontId="19" fillId="4" borderId="1" xfId="4" applyFont="1" applyFill="1" applyBorder="1" applyAlignment="1">
      <alignment horizontal="left" vertical="center"/>
    </xf>
    <xf numFmtId="0" fontId="62" fillId="3" borderId="1" xfId="0" applyFont="1" applyFill="1" applyBorder="1" applyAlignment="1">
      <alignment horizontal="center" vertical="center" wrapText="1"/>
    </xf>
    <xf numFmtId="0" fontId="65" fillId="0" borderId="1" xfId="0" applyFont="1" applyBorder="1" applyAlignment="1">
      <alignment vertical="center" wrapText="1"/>
    </xf>
    <xf numFmtId="0" fontId="65" fillId="0" borderId="1" xfId="0" applyFont="1" applyBorder="1" applyAlignment="1">
      <alignment horizontal="center" vertical="center"/>
    </xf>
    <xf numFmtId="0" fontId="62" fillId="3" borderId="1" xfId="0" applyFont="1" applyFill="1" applyBorder="1" applyAlignment="1">
      <alignment horizontal="left" vertical="center" wrapText="1"/>
    </xf>
    <xf numFmtId="4" fontId="62" fillId="0" borderId="1" xfId="1" applyNumberFormat="1" applyFont="1" applyFill="1" applyBorder="1" applyAlignment="1">
      <alignment horizontal="left" vertical="center" wrapText="1"/>
    </xf>
    <xf numFmtId="14" fontId="62" fillId="3" borderId="1" xfId="0" applyNumberFormat="1" applyFont="1" applyFill="1" applyBorder="1" applyAlignment="1">
      <alignment horizontal="center" vertical="center"/>
    </xf>
    <xf numFmtId="44" fontId="62" fillId="3" borderId="1" xfId="4" applyFont="1" applyFill="1" applyBorder="1" applyAlignment="1">
      <alignment horizontal="left" vertical="center"/>
    </xf>
    <xf numFmtId="44" fontId="62" fillId="3" borderId="1" xfId="0" applyNumberFormat="1" applyFont="1" applyFill="1" applyBorder="1" applyAlignment="1">
      <alignment horizontal="left" vertical="center"/>
    </xf>
    <xf numFmtId="44" fontId="62" fillId="0" borderId="1" xfId="0" applyNumberFormat="1" applyFont="1" applyBorder="1" applyAlignment="1">
      <alignment horizontal="left" vertical="center"/>
    </xf>
    <xf numFmtId="14" fontId="62" fillId="3" borderId="1" xfId="1" applyNumberFormat="1" applyFont="1" applyFill="1" applyBorder="1" applyAlignment="1">
      <alignment horizontal="center" vertical="center" wrapText="1"/>
    </xf>
    <xf numFmtId="44" fontId="62" fillId="3" borderId="1" xfId="4" applyFont="1" applyFill="1" applyBorder="1" applyAlignment="1">
      <alignment horizontal="center" vertical="center"/>
    </xf>
    <xf numFmtId="44" fontId="19" fillId="0" borderId="1" xfId="0" applyNumberFormat="1" applyFont="1" applyBorder="1" applyAlignment="1">
      <alignment horizontal="left" vertical="center"/>
    </xf>
    <xf numFmtId="49" fontId="62" fillId="3" borderId="1" xfId="0" applyNumberFormat="1" applyFont="1" applyFill="1" applyBorder="1" applyAlignment="1">
      <alignment horizontal="center" vertical="center"/>
    </xf>
    <xf numFmtId="0" fontId="62" fillId="3" borderId="1" xfId="0" applyFont="1" applyFill="1" applyBorder="1" applyAlignment="1">
      <alignment horizontal="left" vertical="center"/>
    </xf>
    <xf numFmtId="167" fontId="19" fillId="0" borderId="1" xfId="4" applyNumberFormat="1" applyFont="1" applyBorder="1" applyAlignment="1">
      <alignment horizontal="left" vertical="center"/>
    </xf>
    <xf numFmtId="164" fontId="62" fillId="0" borderId="1" xfId="1" applyNumberFormat="1" applyFont="1" applyFill="1" applyBorder="1" applyAlignment="1">
      <alignment horizontal="center" vertical="center" wrapText="1"/>
    </xf>
    <xf numFmtId="44" fontId="62" fillId="0" borderId="1" xfId="3" applyFont="1" applyFill="1" applyBorder="1" applyAlignment="1">
      <alignment horizontal="center" vertical="center" wrapText="1"/>
    </xf>
    <xf numFmtId="0" fontId="62" fillId="3" borderId="0" xfId="0" applyFont="1" applyFill="1" applyBorder="1" applyAlignment="1">
      <alignment horizontal="left" vertical="center" wrapText="1"/>
    </xf>
    <xf numFmtId="14" fontId="19" fillId="5" borderId="1" xfId="4" applyNumberFormat="1" applyFont="1" applyFill="1" applyBorder="1" applyAlignment="1">
      <alignment horizontal="center" vertical="center"/>
    </xf>
    <xf numFmtId="44" fontId="20" fillId="0" borderId="0" xfId="0" applyNumberFormat="1" applyFont="1"/>
    <xf numFmtId="0" fontId="20" fillId="4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62" fillId="0" borderId="1" xfId="1" applyFont="1" applyFill="1" applyBorder="1" applyAlignment="1">
      <alignment horizontal="left" vertical="center" wrapText="1"/>
    </xf>
    <xf numFmtId="14" fontId="62" fillId="0" borderId="1" xfId="1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44" fontId="15" fillId="0" borderId="1" xfId="3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wrapText="1"/>
    </xf>
    <xf numFmtId="4" fontId="62" fillId="0" borderId="0" xfId="1" applyNumberFormat="1" applyFont="1" applyFill="1" applyBorder="1" applyAlignment="1">
      <alignment horizontal="left" vertical="center" wrapText="1"/>
    </xf>
    <xf numFmtId="0" fontId="65" fillId="0" borderId="0" xfId="0" applyFont="1" applyAlignment="1">
      <alignment vertical="center"/>
    </xf>
    <xf numFmtId="0" fontId="69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44" fontId="69" fillId="0" borderId="0" xfId="4" applyFont="1" applyAlignment="1">
      <alignment vertical="center"/>
    </xf>
    <xf numFmtId="0" fontId="62" fillId="0" borderId="0" xfId="0" applyFont="1" applyAlignment="1">
      <alignment vertical="center" wrapText="1"/>
    </xf>
    <xf numFmtId="0" fontId="0" fillId="0" borderId="0" xfId="0" applyAlignment="1">
      <alignment wrapText="1"/>
    </xf>
    <xf numFmtId="44" fontId="69" fillId="0" borderId="1" xfId="4" applyFont="1" applyBorder="1" applyAlignment="1">
      <alignment vertical="center"/>
    </xf>
    <xf numFmtId="44" fontId="65" fillId="0" borderId="0" xfId="0" applyNumberFormat="1" applyFont="1" applyAlignment="1">
      <alignment vertical="center"/>
    </xf>
    <xf numFmtId="0" fontId="20" fillId="28" borderId="1" xfId="0" applyFont="1" applyFill="1" applyBorder="1" applyAlignment="1">
      <alignment horizontal="center" vertical="center" wrapText="1"/>
    </xf>
    <xf numFmtId="0" fontId="63" fillId="3" borderId="1" xfId="1" applyFont="1" applyFill="1" applyBorder="1" applyAlignment="1">
      <alignment horizontal="left" vertical="center" wrapText="1"/>
    </xf>
    <xf numFmtId="0" fontId="63" fillId="3" borderId="1" xfId="0" applyFont="1" applyFill="1" applyBorder="1" applyAlignment="1">
      <alignment horizontal="left" vertical="center" wrapText="1"/>
    </xf>
    <xf numFmtId="0" fontId="24" fillId="3" borderId="0" xfId="0" applyFont="1" applyFill="1"/>
    <xf numFmtId="0" fontId="24" fillId="0" borderId="0" xfId="0" applyFont="1" applyFill="1"/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justify" vertical="center" wrapText="1"/>
    </xf>
    <xf numFmtId="0" fontId="65" fillId="0" borderId="0" xfId="0" applyFont="1" applyAlignment="1">
      <alignment horizontal="center" vertical="center"/>
    </xf>
    <xf numFmtId="44" fontId="65" fillId="0" borderId="0" xfId="4" applyFont="1" applyAlignment="1">
      <alignment horizontal="center" vertical="center"/>
    </xf>
    <xf numFmtId="0" fontId="65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44" fontId="19" fillId="0" borderId="0" xfId="4" applyFont="1" applyAlignment="1">
      <alignment horizontal="center" vertical="center"/>
    </xf>
    <xf numFmtId="0" fontId="19" fillId="28" borderId="1" xfId="0" applyFont="1" applyFill="1" applyBorder="1" applyAlignment="1">
      <alignment horizontal="left" vertical="center" wrapText="1"/>
    </xf>
    <xf numFmtId="0" fontId="19" fillId="24" borderId="1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44" fontId="19" fillId="0" borderId="1" xfId="4" applyFont="1" applyFill="1" applyBorder="1" applyAlignment="1">
      <alignment horizontal="center" vertical="center"/>
    </xf>
    <xf numFmtId="14" fontId="19" fillId="4" borderId="1" xfId="4" applyNumberFormat="1" applyFont="1" applyFill="1" applyBorder="1" applyAlignment="1">
      <alignment horizontal="center" vertical="center" wrapText="1"/>
    </xf>
    <xf numFmtId="14" fontId="19" fillId="0" borderId="1" xfId="4" applyNumberFormat="1" applyFont="1" applyFill="1" applyBorder="1" applyAlignment="1">
      <alignment horizontal="center" vertical="center"/>
    </xf>
    <xf numFmtId="0" fontId="1" fillId="11" borderId="3" xfId="1" applyFont="1" applyFill="1" applyBorder="1" applyAlignment="1">
      <alignment horizontal="left"/>
    </xf>
    <xf numFmtId="4" fontId="1" fillId="11" borderId="3" xfId="1" applyNumberFormat="1" applyFill="1" applyBorder="1" applyAlignment="1">
      <alignment horizontal="center"/>
    </xf>
    <xf numFmtId="164" fontId="1" fillId="11" borderId="3" xfId="1" applyNumberFormat="1" applyFill="1" applyBorder="1" applyAlignment="1">
      <alignment horizontal="center"/>
    </xf>
    <xf numFmtId="4" fontId="1" fillId="11" borderId="3" xfId="1" applyNumberFormat="1" applyFill="1" applyBorder="1" applyAlignment="1">
      <alignment horizontal="left"/>
    </xf>
    <xf numFmtId="0" fontId="1" fillId="11" borderId="3" xfId="1" applyFont="1" applyFill="1" applyBorder="1" applyAlignment="1">
      <alignment horizontal="center"/>
    </xf>
    <xf numFmtId="0" fontId="1" fillId="11" borderId="3" xfId="1" applyFill="1" applyBorder="1" applyAlignment="1">
      <alignment horizontal="center"/>
    </xf>
    <xf numFmtId="4" fontId="4" fillId="11" borderId="3" xfId="2" applyNumberFormat="1" applyFont="1" applyFill="1" applyBorder="1" applyAlignment="1" applyProtection="1">
      <alignment horizontal="center"/>
    </xf>
    <xf numFmtId="0" fontId="73" fillId="0" borderId="1" xfId="0" applyFont="1" applyBorder="1" applyAlignment="1">
      <alignment horizontal="center" vertical="center"/>
    </xf>
  </cellXfs>
  <cellStyles count="7">
    <cellStyle name="Hiperlink" xfId="2" builtinId="8"/>
    <cellStyle name="Moeda" xfId="4" builtinId="4"/>
    <cellStyle name="Moeda 2" xfId="3"/>
    <cellStyle name="Moeda 2 2" xfId="6"/>
    <cellStyle name="Moeda 3" xfId="5"/>
    <cellStyle name="Normal" xfId="0" builtinId="0"/>
    <cellStyle name="Normal 2" xfId="1"/>
  </cellStyles>
  <dxfs count="18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colors>
    <mruColors>
      <color rgb="FF1EE3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ocoservicosgerais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mailto:gerenciacomercial@planrj.com.br" TargetMode="External"/><Relationship Id="rId21" Type="http://schemas.openxmlformats.org/officeDocument/2006/relationships/hyperlink" Target="mailto:gerencia@paranatransportes.com.br" TargetMode="External"/><Relationship Id="rId34" Type="http://schemas.openxmlformats.org/officeDocument/2006/relationships/hyperlink" Target="mailto:gisellemolon@correios.com.br" TargetMode="External"/><Relationship Id="rId42" Type="http://schemas.openxmlformats.org/officeDocument/2006/relationships/hyperlink" Target="mailto:licitabss@gmail.com" TargetMode="External"/><Relationship Id="rId47" Type="http://schemas.openxmlformats.org/officeDocument/2006/relationships/hyperlink" Target="mailto:contrato@zltec.com.br" TargetMode="External"/><Relationship Id="rId50" Type="http://schemas.openxmlformats.org/officeDocument/2006/relationships/hyperlink" Target="mailto:moazem@aldabrasil.com" TargetMode="External"/><Relationship Id="rId55" Type="http://schemas.openxmlformats.org/officeDocument/2006/relationships/hyperlink" Target="mailto:licitacao@18gigas.com.br" TargetMode="External"/><Relationship Id="rId63" Type="http://schemas.openxmlformats.org/officeDocument/2006/relationships/hyperlink" Target="mailto:comercial@gbcs.com.br" TargetMode="External"/><Relationship Id="rId7" Type="http://schemas.openxmlformats.org/officeDocument/2006/relationships/hyperlink" Target="mailto:emtel@emtel.com.br" TargetMode="External"/><Relationship Id="rId2" Type="http://schemas.openxmlformats.org/officeDocument/2006/relationships/hyperlink" Target="mailto:looklife@ig.com.br" TargetMode="External"/><Relationship Id="rId16" Type="http://schemas.openxmlformats.org/officeDocument/2006/relationships/hyperlink" Target="mailto:ccsplanejamento@hotmail.com" TargetMode="External"/><Relationship Id="rId29" Type="http://schemas.openxmlformats.org/officeDocument/2006/relationships/hyperlink" Target="mailto:comercial@egselevadores.com.br" TargetMode="External"/><Relationship Id="rId11" Type="http://schemas.openxmlformats.org/officeDocument/2006/relationships/hyperlink" Target="mailto:comercial.contratos@grupoprol.com.br" TargetMode="External"/><Relationship Id="rId24" Type="http://schemas.openxmlformats.org/officeDocument/2006/relationships/hyperlink" Target="mailto:orlando@grupolgv.com.br" TargetMode="External"/><Relationship Id="rId32" Type="http://schemas.openxmlformats.org/officeDocument/2006/relationships/hyperlink" Target="mailto:liliana.sanmartin@oi.net.br" TargetMode="External"/><Relationship Id="rId37" Type="http://schemas.openxmlformats.org/officeDocument/2006/relationships/hyperlink" Target="mailto:anapaula.meloni@gmail.com" TargetMode="External"/><Relationship Id="rId40" Type="http://schemas.openxmlformats.org/officeDocument/2006/relationships/hyperlink" Target="mailto:jactrans@veloxmail.com.br" TargetMode="External"/><Relationship Id="rId45" Type="http://schemas.openxmlformats.org/officeDocument/2006/relationships/hyperlink" Target="mailto:bernardovelho@bb.com.br" TargetMode="External"/><Relationship Id="rId53" Type="http://schemas.openxmlformats.org/officeDocument/2006/relationships/hyperlink" Target="mailto:zurieldeiguacu@gmail.com" TargetMode="External"/><Relationship Id="rId58" Type="http://schemas.openxmlformats.org/officeDocument/2006/relationships/hyperlink" Target="mailto:calmeida@atriorioservice.com.br" TargetMode="External"/><Relationship Id="rId66" Type="http://schemas.openxmlformats.org/officeDocument/2006/relationships/comments" Target="../comments2.xml"/><Relationship Id="rId5" Type="http://schemas.openxmlformats.org/officeDocument/2006/relationships/hyperlink" Target="mailto:ebecrio@ebec-sa.com.br" TargetMode="External"/><Relationship Id="rId61" Type="http://schemas.openxmlformats.org/officeDocument/2006/relationships/hyperlink" Target="mailto:safap@imprensaoficial.rj.gov.br" TargetMode="External"/><Relationship Id="rId19" Type="http://schemas.openxmlformats.org/officeDocument/2006/relationships/hyperlink" Target="mailto:doramopp@hotmail.com" TargetMode="External"/><Relationship Id="rId14" Type="http://schemas.openxmlformats.org/officeDocument/2006/relationships/hyperlink" Target="mailto:contrato@zltec.com.br" TargetMode="External"/><Relationship Id="rId22" Type="http://schemas.openxmlformats.org/officeDocument/2006/relationships/hyperlink" Target="mailto:pressigraf@gmail.com" TargetMode="External"/><Relationship Id="rId27" Type="http://schemas.openxmlformats.org/officeDocument/2006/relationships/hyperlink" Target="mailto:solucoesblue@gmail.com" TargetMode="External"/><Relationship Id="rId30" Type="http://schemas.openxmlformats.org/officeDocument/2006/relationships/hyperlink" Target="mailto:leonardo.campos@gs-rj.com" TargetMode="External"/><Relationship Id="rId35" Type="http://schemas.openxmlformats.org/officeDocument/2006/relationships/hyperlink" Target="mailto:contrato@ttutdo.com.br" TargetMode="External"/><Relationship Id="rId43" Type="http://schemas.openxmlformats.org/officeDocument/2006/relationships/hyperlink" Target="mailto:hzdigital@uol.com.br" TargetMode="External"/><Relationship Id="rId48" Type="http://schemas.openxmlformats.org/officeDocument/2006/relationships/hyperlink" Target="mailto:comercial@cityconnect.com.br" TargetMode="External"/><Relationship Id="rId56" Type="http://schemas.openxmlformats.org/officeDocument/2006/relationships/hyperlink" Target="mailto:girlene.jordao@cienciaprima.com.br" TargetMode="External"/><Relationship Id="rId64" Type="http://schemas.openxmlformats.org/officeDocument/2006/relationships/printerSettings" Target="../printerSettings/printerSettings3.bin"/><Relationship Id="rId8" Type="http://schemas.openxmlformats.org/officeDocument/2006/relationships/hyperlink" Target="mailto:safap@imprensaoficial.rj.gov.br" TargetMode="External"/><Relationship Id="rId51" Type="http://schemas.openxmlformats.org/officeDocument/2006/relationships/hyperlink" Target="mailto:ceumar.express@gmail.com" TargetMode="External"/><Relationship Id="rId3" Type="http://schemas.openxmlformats.org/officeDocument/2006/relationships/hyperlink" Target="mailto:cobranca2.fin@itsviagens.com.br" TargetMode="External"/><Relationship Id="rId12" Type="http://schemas.openxmlformats.org/officeDocument/2006/relationships/hyperlink" Target="mailto:j.porto@opensat.com.br" TargetMode="External"/><Relationship Id="rId17" Type="http://schemas.openxmlformats.org/officeDocument/2006/relationships/hyperlink" Target="mailto:geraldo@elevadoreselbo.com.br" TargetMode="External"/><Relationship Id="rId25" Type="http://schemas.openxmlformats.org/officeDocument/2006/relationships/hyperlink" Target="mailto:edilaine.plenart@gmail.com" TargetMode="External"/><Relationship Id="rId33" Type="http://schemas.openxmlformats.org/officeDocument/2006/relationships/hyperlink" Target="mailto:riobrazil@ig.com.br" TargetMode="External"/><Relationship Id="rId38" Type="http://schemas.openxmlformats.org/officeDocument/2006/relationships/hyperlink" Target="mailto:grandesclientes@light.com.br" TargetMode="External"/><Relationship Id="rId46" Type="http://schemas.openxmlformats.org/officeDocument/2006/relationships/hyperlink" Target="mailto:dedetecpragas@gmail.com" TargetMode="External"/><Relationship Id="rId59" Type="http://schemas.openxmlformats.org/officeDocument/2006/relationships/hyperlink" Target="mailto:calmeida@atriorioservice.com.br" TargetMode="External"/><Relationship Id="rId20" Type="http://schemas.openxmlformats.org/officeDocument/2006/relationships/hyperlink" Target="mailto:andrea.vernize@ouroverde.net.br" TargetMode="External"/><Relationship Id="rId41" Type="http://schemas.openxmlformats.org/officeDocument/2006/relationships/hyperlink" Target="mailto:segap@ioerj.com.br" TargetMode="External"/><Relationship Id="rId54" Type="http://schemas.openxmlformats.org/officeDocument/2006/relationships/hyperlink" Target="mailto:calmeida@atriorioservice.com.br" TargetMode="External"/><Relationship Id="rId62" Type="http://schemas.openxmlformats.org/officeDocument/2006/relationships/hyperlink" Target="mailto:inovadesignrio@gmail.com" TargetMode="External"/><Relationship Id="rId1" Type="http://schemas.openxmlformats.org/officeDocument/2006/relationships/hyperlink" Target="mailto:marcosdesouza@afequevigilancia.com.br" TargetMode="External"/><Relationship Id="rId6" Type="http://schemas.openxmlformats.org/officeDocument/2006/relationships/hyperlink" Target="mailto:andresantana40@oi.com.br" TargetMode="External"/><Relationship Id="rId15" Type="http://schemas.openxmlformats.org/officeDocument/2006/relationships/hyperlink" Target="mailto:fabio@grupobest.com.br%20/" TargetMode="External"/><Relationship Id="rId23" Type="http://schemas.openxmlformats.org/officeDocument/2006/relationships/hyperlink" Target="mailto:gerenciacomercial@planrj.com.br" TargetMode="External"/><Relationship Id="rId28" Type="http://schemas.openxmlformats.org/officeDocument/2006/relationships/hyperlink" Target="mailto:compras@wkwalkam.com.br" TargetMode="External"/><Relationship Id="rId36" Type="http://schemas.openxmlformats.org/officeDocument/2006/relationships/hyperlink" Target="mailto:liliana.sanmartin@oi.net.br" TargetMode="External"/><Relationship Id="rId49" Type="http://schemas.openxmlformats.org/officeDocument/2006/relationships/hyperlink" Target="mailto:graca@marellirioop.com.br" TargetMode="External"/><Relationship Id="rId57" Type="http://schemas.openxmlformats.org/officeDocument/2006/relationships/hyperlink" Target="mailto:zurieldeiguacu@gmail.com" TargetMode="External"/><Relationship Id="rId10" Type="http://schemas.openxmlformats.org/officeDocument/2006/relationships/hyperlink" Target="mailto:tatianajacobina@ediouro.com.br" TargetMode="External"/><Relationship Id="rId31" Type="http://schemas.openxmlformats.org/officeDocument/2006/relationships/hyperlink" Target="mailto:riobrazil@ig.com.br" TargetMode="External"/><Relationship Id="rId44" Type="http://schemas.openxmlformats.org/officeDocument/2006/relationships/hyperlink" Target="mailto:zanata@tavaresetavares.com.br" TargetMode="External"/><Relationship Id="rId52" Type="http://schemas.openxmlformats.org/officeDocument/2006/relationships/hyperlink" Target="mailto:rbr-rui@oi.com.br" TargetMode="External"/><Relationship Id="rId60" Type="http://schemas.openxmlformats.org/officeDocument/2006/relationships/hyperlink" Target="mailto:gddeditora@yahoo.com" TargetMode="External"/><Relationship Id="rId65" Type="http://schemas.openxmlformats.org/officeDocument/2006/relationships/vmlDrawing" Target="../drawings/vmlDrawing2.vml"/><Relationship Id="rId4" Type="http://schemas.openxmlformats.org/officeDocument/2006/relationships/hyperlink" Target="mailto:jactrans@veloxmail.com.br" TargetMode="External"/><Relationship Id="rId9" Type="http://schemas.openxmlformats.org/officeDocument/2006/relationships/hyperlink" Target="mailto:goretti@elevadoresjusto.com" TargetMode="External"/><Relationship Id="rId13" Type="http://schemas.openxmlformats.org/officeDocument/2006/relationships/hyperlink" Target="mailto:mgama@proderj.rj.gov.br" TargetMode="External"/><Relationship Id="rId18" Type="http://schemas.openxmlformats.org/officeDocument/2006/relationships/hyperlink" Target="mailto:clovismota@locamerica.com.br" TargetMode="External"/><Relationship Id="rId39" Type="http://schemas.openxmlformats.org/officeDocument/2006/relationships/hyperlink" Target="mailto:focoservicosgerai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9"/>
  <sheetViews>
    <sheetView zoomScale="85" zoomScaleNormal="85" workbookViewId="0">
      <selection activeCell="B18" sqref="B18"/>
    </sheetView>
  </sheetViews>
  <sheetFormatPr defaultRowHeight="15" x14ac:dyDescent="0.25"/>
  <cols>
    <col min="1" max="1" width="40.85546875" bestFit="1" customWidth="1"/>
    <col min="2" max="2" width="64" bestFit="1" customWidth="1"/>
    <col min="3" max="3" width="18.42578125" bestFit="1" customWidth="1"/>
    <col min="4" max="4" width="18.85546875" bestFit="1" customWidth="1"/>
    <col min="5" max="5" width="12.5703125" bestFit="1" customWidth="1"/>
    <col min="7" max="7" width="15.42578125" bestFit="1" customWidth="1"/>
    <col min="8" max="8" width="16.140625" bestFit="1" customWidth="1"/>
    <col min="9" max="9" width="10" bestFit="1" customWidth="1"/>
    <col min="10" max="10" width="11.28515625" bestFit="1" customWidth="1"/>
    <col min="11" max="11" width="11.5703125" bestFit="1" customWidth="1"/>
    <col min="12" max="12" width="18" bestFit="1" customWidth="1"/>
    <col min="13" max="15" width="11.28515625" bestFit="1" customWidth="1"/>
    <col min="16" max="16" width="10.7109375" bestFit="1" customWidth="1"/>
    <col min="17" max="18" width="19.140625" bestFit="1" customWidth="1"/>
    <col min="19" max="19" width="18" bestFit="1" customWidth="1"/>
    <col min="20" max="20" width="14.28515625" bestFit="1" customWidth="1"/>
    <col min="21" max="21" width="17.5703125" bestFit="1" customWidth="1"/>
    <col min="22" max="22" width="15.85546875" bestFit="1" customWidth="1"/>
    <col min="24" max="24" width="13.5703125" bestFit="1" customWidth="1"/>
    <col min="26" max="26" width="15" bestFit="1" customWidth="1"/>
    <col min="28" max="28" width="7.85546875" bestFit="1" customWidth="1"/>
    <col min="29" max="29" width="20" bestFit="1" customWidth="1"/>
    <col min="30" max="30" width="13.28515625" bestFit="1" customWidth="1"/>
    <col min="31" max="31" width="19" bestFit="1" customWidth="1"/>
    <col min="32" max="32" width="11.85546875" bestFit="1" customWidth="1"/>
    <col min="33" max="33" width="9" bestFit="1" customWidth="1"/>
    <col min="34" max="34" width="13.5703125" bestFit="1" customWidth="1"/>
    <col min="35" max="35" width="9" bestFit="1" customWidth="1"/>
    <col min="36" max="36" width="13.5703125" bestFit="1" customWidth="1"/>
    <col min="37" max="37" width="9" bestFit="1" customWidth="1"/>
    <col min="39" max="39" width="9" bestFit="1" customWidth="1"/>
    <col min="40" max="40" width="12.42578125" bestFit="1" customWidth="1"/>
    <col min="41" max="42" width="9" bestFit="1" customWidth="1"/>
    <col min="43" max="44" width="19.140625" bestFit="1" customWidth="1"/>
    <col min="45" max="45" width="46.7109375" bestFit="1" customWidth="1"/>
    <col min="46" max="46" width="34.28515625" bestFit="1" customWidth="1"/>
    <col min="47" max="47" width="30.7109375" bestFit="1" customWidth="1"/>
    <col min="48" max="48" width="25.5703125" bestFit="1" customWidth="1"/>
    <col min="49" max="49" width="22.42578125" bestFit="1" customWidth="1"/>
  </cols>
  <sheetData>
    <row r="1" spans="1:71" s="22" customFormat="1" ht="60" x14ac:dyDescent="0.2">
      <c r="A1" s="48" t="s">
        <v>0</v>
      </c>
      <c r="B1" s="48" t="s">
        <v>1</v>
      </c>
      <c r="C1" s="48" t="s">
        <v>2</v>
      </c>
      <c r="D1" s="48" t="s">
        <v>3</v>
      </c>
      <c r="E1" s="48" t="s">
        <v>4</v>
      </c>
      <c r="F1" s="48" t="s">
        <v>5</v>
      </c>
      <c r="G1" s="48" t="s">
        <v>6</v>
      </c>
      <c r="H1" s="48" t="s">
        <v>7</v>
      </c>
      <c r="I1" s="48" t="s">
        <v>8</v>
      </c>
      <c r="J1" s="48" t="s">
        <v>9</v>
      </c>
      <c r="K1" s="48" t="s">
        <v>221</v>
      </c>
      <c r="L1" s="48" t="s">
        <v>10</v>
      </c>
      <c r="M1" s="48" t="s">
        <v>11</v>
      </c>
      <c r="N1" s="48" t="s">
        <v>12</v>
      </c>
      <c r="O1" s="48" t="s">
        <v>13</v>
      </c>
      <c r="P1" s="48" t="s">
        <v>14</v>
      </c>
      <c r="Q1" s="48" t="s">
        <v>15</v>
      </c>
      <c r="R1" s="48" t="s">
        <v>16</v>
      </c>
      <c r="S1" s="48" t="s">
        <v>216</v>
      </c>
      <c r="T1" s="48" t="s">
        <v>17</v>
      </c>
      <c r="U1" s="48" t="s">
        <v>217</v>
      </c>
      <c r="V1" s="48" t="s">
        <v>18</v>
      </c>
      <c r="W1" s="48" t="s">
        <v>218</v>
      </c>
      <c r="X1" s="48" t="s">
        <v>19</v>
      </c>
      <c r="Y1" s="48" t="s">
        <v>219</v>
      </c>
      <c r="Z1" s="48" t="s">
        <v>20</v>
      </c>
      <c r="AA1" s="48" t="s">
        <v>220</v>
      </c>
      <c r="AB1" s="48" t="s">
        <v>162</v>
      </c>
      <c r="AC1" s="48" t="s">
        <v>225</v>
      </c>
      <c r="AD1" s="48" t="s">
        <v>21</v>
      </c>
      <c r="AE1" s="48" t="s">
        <v>224</v>
      </c>
      <c r="AF1" s="48" t="s">
        <v>22</v>
      </c>
      <c r="AG1" s="48" t="s">
        <v>227</v>
      </c>
      <c r="AH1" s="48" t="s">
        <v>23</v>
      </c>
      <c r="AI1" s="48" t="s">
        <v>228</v>
      </c>
      <c r="AJ1" s="48" t="s">
        <v>24</v>
      </c>
      <c r="AK1" s="48" t="s">
        <v>229</v>
      </c>
      <c r="AL1" s="48" t="s">
        <v>25</v>
      </c>
      <c r="AM1" s="48" t="s">
        <v>230</v>
      </c>
      <c r="AN1" s="48" t="s">
        <v>26</v>
      </c>
      <c r="AO1" s="48" t="s">
        <v>231</v>
      </c>
      <c r="AP1" s="48" t="s">
        <v>27</v>
      </c>
      <c r="AQ1" s="48" t="s">
        <v>255</v>
      </c>
      <c r="AR1" s="48" t="s">
        <v>28</v>
      </c>
      <c r="AS1" s="48" t="s">
        <v>29</v>
      </c>
      <c r="AT1" s="48" t="s">
        <v>30</v>
      </c>
      <c r="AU1" s="48" t="s">
        <v>31</v>
      </c>
      <c r="AV1" s="48" t="s">
        <v>32</v>
      </c>
      <c r="AW1" s="48" t="s">
        <v>33</v>
      </c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1"/>
      <c r="BS1" s="21"/>
    </row>
    <row r="2" spans="1:71" s="22" customFormat="1" x14ac:dyDescent="0.2">
      <c r="A2" s="29" t="s">
        <v>120</v>
      </c>
      <c r="B2" s="29" t="s">
        <v>121</v>
      </c>
      <c r="C2" s="29" t="s">
        <v>122</v>
      </c>
      <c r="D2" s="29" t="s">
        <v>123</v>
      </c>
      <c r="E2" s="43" t="s">
        <v>124</v>
      </c>
      <c r="F2" s="51" t="s">
        <v>41</v>
      </c>
      <c r="G2" s="23" t="s">
        <v>36</v>
      </c>
      <c r="H2" s="25">
        <v>3775.79</v>
      </c>
      <c r="I2" s="39">
        <v>212007602</v>
      </c>
      <c r="J2" s="18">
        <v>43271</v>
      </c>
      <c r="K2" s="18" t="s">
        <v>34</v>
      </c>
      <c r="L2" s="1" t="s">
        <v>125</v>
      </c>
      <c r="M2" s="13">
        <v>42541</v>
      </c>
      <c r="N2" s="13">
        <v>42542</v>
      </c>
      <c r="O2" s="13">
        <v>42906</v>
      </c>
      <c r="P2" s="13">
        <v>43271</v>
      </c>
      <c r="Q2" s="6">
        <v>6292.98</v>
      </c>
      <c r="R2" s="6">
        <v>75515.759999999995</v>
      </c>
      <c r="S2" s="6" t="s">
        <v>247</v>
      </c>
      <c r="T2" s="5">
        <v>7515.76</v>
      </c>
      <c r="U2" s="5" t="s">
        <v>281</v>
      </c>
      <c r="V2" s="5"/>
      <c r="W2" s="5"/>
      <c r="X2" s="5"/>
      <c r="Y2" s="5"/>
      <c r="Z2" s="5"/>
      <c r="AA2" s="5"/>
      <c r="AB2" s="5"/>
      <c r="AC2" s="5"/>
      <c r="AD2" s="5" t="s">
        <v>282</v>
      </c>
      <c r="AE2" s="74" t="s">
        <v>283</v>
      </c>
      <c r="AF2" s="5">
        <v>3745.39</v>
      </c>
      <c r="AG2" s="5"/>
      <c r="AH2" s="5"/>
      <c r="AI2" s="5"/>
      <c r="AJ2" s="5"/>
      <c r="AK2" s="5"/>
      <c r="AL2" s="5"/>
      <c r="AM2" s="5"/>
      <c r="AN2" s="5"/>
      <c r="AO2" s="5"/>
      <c r="AP2" s="5"/>
      <c r="AQ2" s="75">
        <v>102545.18</v>
      </c>
      <c r="AR2" s="2" t="e">
        <f>R2+T2+V2+X2+Z2+AB2+AD2+AF2+AH2+AJ2+AL2+AN2+AP2</f>
        <v>#VALUE!</v>
      </c>
      <c r="AS2" s="7" t="s">
        <v>126</v>
      </c>
      <c r="AT2" s="9" t="s">
        <v>127</v>
      </c>
      <c r="AU2" s="53" t="s">
        <v>172</v>
      </c>
      <c r="AV2" s="52" t="s">
        <v>128</v>
      </c>
      <c r="AW2" s="12" t="s">
        <v>281</v>
      </c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</row>
    <row r="3" spans="1:71" s="22" customFormat="1" ht="36.75" x14ac:dyDescent="0.25">
      <c r="A3" s="26" t="s">
        <v>45</v>
      </c>
      <c r="B3" s="26" t="s">
        <v>46</v>
      </c>
      <c r="C3" s="26" t="s">
        <v>47</v>
      </c>
      <c r="D3" s="26" t="s">
        <v>48</v>
      </c>
      <c r="E3" s="27" t="s">
        <v>49</v>
      </c>
      <c r="F3" s="38" t="s">
        <v>41</v>
      </c>
      <c r="G3" s="23" t="s">
        <v>51</v>
      </c>
      <c r="H3" s="24">
        <v>56981.27</v>
      </c>
      <c r="I3" s="28" t="s">
        <v>145</v>
      </c>
      <c r="J3" s="17">
        <v>43487</v>
      </c>
      <c r="K3" s="17" t="s">
        <v>34</v>
      </c>
      <c r="L3" s="1" t="s">
        <v>44</v>
      </c>
      <c r="M3" s="3">
        <v>41564</v>
      </c>
      <c r="N3" s="3">
        <v>41568</v>
      </c>
      <c r="O3" s="3">
        <v>41932</v>
      </c>
      <c r="P3" s="17" t="s">
        <v>210</v>
      </c>
      <c r="Q3" s="2">
        <v>80728.87</v>
      </c>
      <c r="R3" s="2">
        <v>825919.68</v>
      </c>
      <c r="S3" s="2" t="s">
        <v>252</v>
      </c>
      <c r="T3" s="4">
        <v>845217.24</v>
      </c>
      <c r="U3" s="4" t="s">
        <v>253</v>
      </c>
      <c r="V3" s="4">
        <v>904957.68</v>
      </c>
      <c r="W3" s="4" t="s">
        <v>50</v>
      </c>
      <c r="X3" s="4">
        <v>968746.44</v>
      </c>
      <c r="Y3" s="4" t="s">
        <v>163</v>
      </c>
      <c r="Z3" s="4">
        <v>1139625.3</v>
      </c>
      <c r="AA3" s="4"/>
      <c r="AB3" s="4"/>
      <c r="AC3" s="4" t="s">
        <v>258</v>
      </c>
      <c r="AD3" s="4">
        <v>14361.85</v>
      </c>
      <c r="AE3" s="4" t="s">
        <v>259</v>
      </c>
      <c r="AF3" s="4" t="s">
        <v>52</v>
      </c>
      <c r="AG3" s="4" t="s">
        <v>260</v>
      </c>
      <c r="AH3" s="4">
        <v>105425.15</v>
      </c>
      <c r="AI3" s="4" t="s">
        <v>261</v>
      </c>
      <c r="AJ3" s="4">
        <v>178694.74</v>
      </c>
      <c r="AK3" s="4" t="s">
        <v>259</v>
      </c>
      <c r="AL3" s="4" t="s">
        <v>187</v>
      </c>
      <c r="AM3" s="4" t="s">
        <v>262</v>
      </c>
      <c r="AN3" s="4">
        <v>41356.730000000003</v>
      </c>
      <c r="AO3" s="4"/>
      <c r="AP3" s="4"/>
      <c r="AQ3" s="54">
        <v>1139625.3</v>
      </c>
      <c r="AR3" s="2">
        <f>R3+T3+V3+X3+Z3+AB3+AD3+AH3+AJ3++AN3+AP3</f>
        <v>5024304.8100000005</v>
      </c>
      <c r="AS3" s="10" t="s">
        <v>275</v>
      </c>
      <c r="AT3" s="8" t="s">
        <v>53</v>
      </c>
      <c r="AU3" s="49" t="s">
        <v>54</v>
      </c>
      <c r="AV3" s="50" t="s">
        <v>55</v>
      </c>
      <c r="AW3" s="11" t="s">
        <v>37</v>
      </c>
    </row>
    <row r="4" spans="1:71" s="22" customFormat="1" ht="45" x14ac:dyDescent="0.25">
      <c r="A4" s="37" t="s">
        <v>133</v>
      </c>
      <c r="B4" s="45" t="s">
        <v>134</v>
      </c>
      <c r="C4" s="37" t="s">
        <v>135</v>
      </c>
      <c r="D4" s="37" t="s">
        <v>136</v>
      </c>
      <c r="E4" s="46" t="s">
        <v>137</v>
      </c>
      <c r="F4" s="55" t="s">
        <v>41</v>
      </c>
      <c r="G4" s="37" t="s">
        <v>36</v>
      </c>
      <c r="H4" s="47">
        <v>64000</v>
      </c>
      <c r="I4" s="37" t="s">
        <v>138</v>
      </c>
      <c r="J4" s="42">
        <v>43084</v>
      </c>
      <c r="K4" s="46" t="s">
        <v>77</v>
      </c>
      <c r="L4" s="30" t="s">
        <v>44</v>
      </c>
      <c r="M4" s="33">
        <v>42712</v>
      </c>
      <c r="N4" s="33">
        <v>42719</v>
      </c>
      <c r="O4" s="33">
        <v>43083</v>
      </c>
      <c r="P4" s="33">
        <v>43448</v>
      </c>
      <c r="Q4" s="35">
        <v>1279999.92</v>
      </c>
      <c r="R4" s="34">
        <v>1279999.92</v>
      </c>
      <c r="S4" s="30" t="s">
        <v>241</v>
      </c>
      <c r="T4" s="34">
        <f>V4-R4</f>
        <v>-148434.65999999992</v>
      </c>
      <c r="U4" s="30" t="s">
        <v>240</v>
      </c>
      <c r="V4" s="34">
        <v>1131565.26</v>
      </c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57">
        <f>V4</f>
        <v>1131565.26</v>
      </c>
      <c r="AR4" s="2">
        <f>R4+T4+V4+X4+Z4+AB4+AD4+AF4+AH4+AJ4+AL4+AN4+AP4</f>
        <v>2263130.52</v>
      </c>
      <c r="AS4" s="30" t="s">
        <v>139</v>
      </c>
      <c r="AT4" s="30" t="s">
        <v>173</v>
      </c>
      <c r="AU4" s="31" t="s">
        <v>174</v>
      </c>
      <c r="AV4" s="56" t="s">
        <v>175</v>
      </c>
      <c r="AW4" s="31" t="s">
        <v>164</v>
      </c>
    </row>
    <row r="5" spans="1:71" s="22" customFormat="1" ht="60" x14ac:dyDescent="0.25">
      <c r="A5" s="37" t="s">
        <v>140</v>
      </c>
      <c r="B5" s="45" t="s">
        <v>141</v>
      </c>
      <c r="C5" s="37" t="s">
        <v>142</v>
      </c>
      <c r="D5" s="37" t="s">
        <v>143</v>
      </c>
      <c r="E5" s="46" t="s">
        <v>144</v>
      </c>
      <c r="F5" s="55" t="s">
        <v>41</v>
      </c>
      <c r="G5" s="37" t="s">
        <v>36</v>
      </c>
      <c r="H5" s="36">
        <v>31498.39</v>
      </c>
      <c r="I5" s="37" t="s">
        <v>145</v>
      </c>
      <c r="J5" s="42">
        <v>43441</v>
      </c>
      <c r="K5" s="46" t="s">
        <v>77</v>
      </c>
      <c r="L5" s="30" t="s">
        <v>44</v>
      </c>
      <c r="M5" s="33">
        <v>42711</v>
      </c>
      <c r="N5" s="33">
        <v>42720</v>
      </c>
      <c r="O5" s="33">
        <v>43084</v>
      </c>
      <c r="P5" s="33">
        <v>43449</v>
      </c>
      <c r="Q5" s="35">
        <v>629967.84</v>
      </c>
      <c r="R5" s="34">
        <v>629967.84</v>
      </c>
      <c r="S5" s="30" t="s">
        <v>239</v>
      </c>
      <c r="T5" s="35">
        <v>629967.84</v>
      </c>
      <c r="U5" s="30"/>
      <c r="V5" s="34"/>
      <c r="W5" s="34"/>
      <c r="X5" s="34"/>
      <c r="Y5" s="34"/>
      <c r="Z5" s="34"/>
      <c r="AA5" s="34"/>
      <c r="AB5" s="34"/>
      <c r="AC5" s="34" t="s">
        <v>143</v>
      </c>
      <c r="AD5" s="58" t="s">
        <v>263</v>
      </c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59">
        <f>T5</f>
        <v>629967.84</v>
      </c>
      <c r="AR5" s="2">
        <f>R5+T5+V5+X5+Z5+AB5+AF5+AH5+AJ5+AL5+AN5+AP5</f>
        <v>1259935.68</v>
      </c>
      <c r="AS5" s="30" t="s">
        <v>274</v>
      </c>
      <c r="AT5" s="30" t="s">
        <v>146</v>
      </c>
      <c r="AU5" s="31" t="s">
        <v>176</v>
      </c>
      <c r="AV5" s="60" t="s">
        <v>177</v>
      </c>
      <c r="AW5" s="31" t="s">
        <v>164</v>
      </c>
    </row>
    <row r="6" spans="1:71" s="22" customFormat="1" ht="30" x14ac:dyDescent="0.25">
      <c r="A6" s="37" t="s">
        <v>45</v>
      </c>
      <c r="B6" s="45" t="s">
        <v>147</v>
      </c>
      <c r="C6" s="37" t="s">
        <v>47</v>
      </c>
      <c r="D6" s="37" t="s">
        <v>148</v>
      </c>
      <c r="E6" s="46" t="s">
        <v>149</v>
      </c>
      <c r="F6" s="55" t="s">
        <v>41</v>
      </c>
      <c r="G6" s="37" t="s">
        <v>36</v>
      </c>
      <c r="H6" s="36">
        <v>22388.27</v>
      </c>
      <c r="I6" s="37">
        <v>212007602</v>
      </c>
      <c r="J6" s="42">
        <v>43325</v>
      </c>
      <c r="K6" s="46" t="s">
        <v>77</v>
      </c>
      <c r="L6" s="30" t="s">
        <v>44</v>
      </c>
      <c r="M6" s="33">
        <v>43232</v>
      </c>
      <c r="N6" s="33">
        <v>42881</v>
      </c>
      <c r="O6" s="33">
        <v>43245</v>
      </c>
      <c r="P6" s="30" t="s">
        <v>77</v>
      </c>
      <c r="Q6" s="35">
        <v>36583.32</v>
      </c>
      <c r="R6" s="34">
        <v>438999.84</v>
      </c>
      <c r="S6" s="30" t="s">
        <v>254</v>
      </c>
      <c r="T6" s="34">
        <v>13428</v>
      </c>
      <c r="U6" s="30" t="s">
        <v>280</v>
      </c>
      <c r="V6" s="34"/>
      <c r="W6" s="34"/>
      <c r="X6" s="34"/>
      <c r="Y6" s="34"/>
      <c r="Z6" s="34"/>
      <c r="AA6" s="34"/>
      <c r="AB6" s="34"/>
      <c r="AC6" s="34" t="s">
        <v>264</v>
      </c>
      <c r="AD6" s="34">
        <v>11239.94</v>
      </c>
      <c r="AE6" s="34" t="s">
        <v>264</v>
      </c>
      <c r="AF6" s="34">
        <v>306.12</v>
      </c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57">
        <v>459050.3</v>
      </c>
      <c r="AR6" s="2">
        <f>R6+T6+V6+X6+Z6+AB6+AD6+AF6+AH6+AJ6+AL6+AN6+AP6</f>
        <v>463973.9</v>
      </c>
      <c r="AS6" s="30" t="s">
        <v>150</v>
      </c>
      <c r="AT6" s="30" t="s">
        <v>53</v>
      </c>
      <c r="AU6" s="31" t="s">
        <v>183</v>
      </c>
      <c r="AV6" s="56" t="s">
        <v>151</v>
      </c>
      <c r="AW6" s="31" t="s">
        <v>37</v>
      </c>
    </row>
    <row r="7" spans="1:71" s="22" customFormat="1" ht="30" x14ac:dyDescent="0.25">
      <c r="A7" s="37" t="s">
        <v>195</v>
      </c>
      <c r="B7" s="45" t="s">
        <v>196</v>
      </c>
      <c r="C7" s="37" t="s">
        <v>197</v>
      </c>
      <c r="D7" s="37" t="s">
        <v>198</v>
      </c>
      <c r="E7" s="46" t="s">
        <v>189</v>
      </c>
      <c r="F7" s="55" t="s">
        <v>41</v>
      </c>
      <c r="G7" s="37" t="s">
        <v>36</v>
      </c>
      <c r="H7" s="36">
        <v>157996.1</v>
      </c>
      <c r="I7" s="37">
        <v>100</v>
      </c>
      <c r="J7" s="42">
        <v>43467</v>
      </c>
      <c r="K7" s="46" t="s">
        <v>77</v>
      </c>
      <c r="L7" s="30" t="s">
        <v>44</v>
      </c>
      <c r="M7" s="33">
        <v>43010</v>
      </c>
      <c r="N7" s="30" t="s">
        <v>199</v>
      </c>
      <c r="O7" s="33">
        <v>43382</v>
      </c>
      <c r="P7" s="30" t="s">
        <v>34</v>
      </c>
      <c r="Q7" s="35">
        <v>263326.84000000003</v>
      </c>
      <c r="R7" s="34">
        <v>3159922.08</v>
      </c>
      <c r="S7" s="30" t="s">
        <v>250</v>
      </c>
      <c r="T7" s="30"/>
      <c r="U7" s="30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57">
        <f>R7</f>
        <v>3159922.08</v>
      </c>
      <c r="AR7" s="2">
        <f>R7+T7+V7+X7+Z7+AB7+AD7+AF7+AH7+AJ7+AL7+AN7+AP7</f>
        <v>3159922.08</v>
      </c>
      <c r="AS7" s="30" t="s">
        <v>200</v>
      </c>
      <c r="AT7" s="31" t="s">
        <v>238</v>
      </c>
      <c r="AU7" s="31" t="s">
        <v>237</v>
      </c>
      <c r="AV7" s="56" t="s">
        <v>236</v>
      </c>
      <c r="AW7" s="31" t="s">
        <v>37</v>
      </c>
    </row>
    <row r="8" spans="1:71" s="22" customFormat="1" x14ac:dyDescent="0.25">
      <c r="A8" s="63" t="s">
        <v>204</v>
      </c>
      <c r="B8" s="64" t="s">
        <v>205</v>
      </c>
      <c r="C8" s="63" t="s">
        <v>206</v>
      </c>
      <c r="D8" s="63" t="s">
        <v>207</v>
      </c>
      <c r="E8" s="65" t="s">
        <v>190</v>
      </c>
      <c r="F8" s="68" t="s">
        <v>41</v>
      </c>
      <c r="G8" s="63" t="s">
        <v>232</v>
      </c>
      <c r="H8" s="67">
        <v>270350.78000000003</v>
      </c>
      <c r="I8" s="63" t="s">
        <v>145</v>
      </c>
      <c r="J8" s="69">
        <v>43084</v>
      </c>
      <c r="K8" s="65" t="s">
        <v>77</v>
      </c>
      <c r="L8" s="63" t="s">
        <v>44</v>
      </c>
      <c r="M8" s="69">
        <v>43056</v>
      </c>
      <c r="N8" s="69">
        <v>43070</v>
      </c>
      <c r="O8" s="69">
        <v>43434</v>
      </c>
      <c r="P8" s="30" t="s">
        <v>34</v>
      </c>
      <c r="Q8" s="66">
        <v>450584.64</v>
      </c>
      <c r="R8" s="67">
        <v>5407015.6799999997</v>
      </c>
      <c r="S8" s="63" t="s">
        <v>250</v>
      </c>
      <c r="T8" s="63"/>
      <c r="U8" s="63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70">
        <f>R8</f>
        <v>5407015.6799999997</v>
      </c>
      <c r="AR8" s="2">
        <f>R8+T8+V8+X8+Z8+AB8+AD8+AF8+AH8+AJ8+AL8+AN8+AP8</f>
        <v>5407015.6799999997</v>
      </c>
      <c r="AS8" s="63" t="s">
        <v>208</v>
      </c>
      <c r="AT8" s="63" t="s">
        <v>173</v>
      </c>
      <c r="AU8" s="71" t="s">
        <v>234</v>
      </c>
      <c r="AV8" s="68" t="s">
        <v>233</v>
      </c>
      <c r="AW8" s="64" t="s">
        <v>37</v>
      </c>
    </row>
    <row r="9" spans="1:71" s="22" customFormat="1" ht="30" x14ac:dyDescent="0.25">
      <c r="A9" s="40" t="s">
        <v>266</v>
      </c>
      <c r="B9" s="40" t="s">
        <v>265</v>
      </c>
      <c r="C9" s="37" t="s">
        <v>267</v>
      </c>
      <c r="D9" s="40" t="s">
        <v>268</v>
      </c>
      <c r="E9" s="44" t="s">
        <v>269</v>
      </c>
      <c r="F9" s="40" t="s">
        <v>41</v>
      </c>
      <c r="G9" s="37" t="s">
        <v>232</v>
      </c>
      <c r="H9" s="73">
        <v>149305.21</v>
      </c>
      <c r="I9" s="40">
        <v>100</v>
      </c>
      <c r="J9" s="72">
        <v>43628</v>
      </c>
      <c r="K9" s="46" t="s">
        <v>77</v>
      </c>
      <c r="L9" s="15" t="s">
        <v>44</v>
      </c>
      <c r="M9" s="14">
        <v>43166</v>
      </c>
      <c r="N9" s="14">
        <v>43171</v>
      </c>
      <c r="O9" s="14">
        <v>43535</v>
      </c>
      <c r="P9" s="30" t="s">
        <v>34</v>
      </c>
      <c r="Q9" s="62">
        <f>R9/12</f>
        <v>248842.03083333335</v>
      </c>
      <c r="R9" s="16">
        <v>2986104.37</v>
      </c>
      <c r="S9" s="30" t="s">
        <v>250</v>
      </c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6">
        <v>2986104.37</v>
      </c>
      <c r="AR9" s="16">
        <v>2986104.37</v>
      </c>
      <c r="AS9" s="56" t="s">
        <v>270</v>
      </c>
      <c r="AT9" s="56" t="s">
        <v>271</v>
      </c>
      <c r="AU9" s="60" t="s">
        <v>272</v>
      </c>
      <c r="AV9" s="60" t="s">
        <v>273</v>
      </c>
      <c r="AW9" s="61" t="s">
        <v>37</v>
      </c>
    </row>
  </sheetData>
  <sheetProtection password="8A0B" sheet="1" objects="1" scenarios="1" formatCells="0" formatColumns="0" formatRows="0" insertColumns="0" insertRows="0" insertHyperlinks="0" deleteColumns="0" deleteRows="0"/>
  <hyperlinks>
    <hyperlink ref="AU3" r:id="rId1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6"/>
  <sheetViews>
    <sheetView workbookViewId="0">
      <selection activeCell="B2" sqref="B2"/>
    </sheetView>
  </sheetViews>
  <sheetFormatPr defaultRowHeight="15" x14ac:dyDescent="0.25"/>
  <cols>
    <col min="1" max="1" width="30.7109375" bestFit="1" customWidth="1"/>
    <col min="2" max="2" width="30.7109375" style="77" customWidth="1"/>
    <col min="3" max="3" width="16.140625" style="77" bestFit="1" customWidth="1"/>
    <col min="4" max="4" width="25.7109375" bestFit="1" customWidth="1"/>
  </cols>
  <sheetData>
    <row r="1" spans="1:4" x14ac:dyDescent="0.25">
      <c r="B1" s="77" t="s">
        <v>318</v>
      </c>
    </row>
    <row r="2" spans="1:4" x14ac:dyDescent="0.25">
      <c r="A2" s="78" t="s">
        <v>293</v>
      </c>
      <c r="B2" s="78" t="s">
        <v>313</v>
      </c>
      <c r="C2" s="79" t="s">
        <v>294</v>
      </c>
      <c r="D2" s="79" t="s">
        <v>295</v>
      </c>
    </row>
    <row r="3" spans="1:4" x14ac:dyDescent="0.25">
      <c r="A3" s="30" t="s">
        <v>297</v>
      </c>
      <c r="B3" s="30"/>
      <c r="C3" s="80">
        <v>15750</v>
      </c>
      <c r="D3" s="34">
        <v>16222.241500000002</v>
      </c>
    </row>
    <row r="4" spans="1:4" ht="30" x14ac:dyDescent="0.25">
      <c r="A4" s="32" t="s">
        <v>298</v>
      </c>
      <c r="B4" s="30"/>
      <c r="C4" s="76" t="s">
        <v>314</v>
      </c>
      <c r="D4" s="34">
        <f>19100*0.05</f>
        <v>955</v>
      </c>
    </row>
    <row r="5" spans="1:4" x14ac:dyDescent="0.25">
      <c r="A5" s="30" t="s">
        <v>299</v>
      </c>
      <c r="B5" s="30"/>
      <c r="C5" s="81">
        <v>1305.81</v>
      </c>
      <c r="D5" s="34">
        <f>27309.91*0.05</f>
        <v>1365.4955</v>
      </c>
    </row>
    <row r="6" spans="1:4" x14ac:dyDescent="0.25">
      <c r="A6" s="30" t="s">
        <v>300</v>
      </c>
      <c r="B6" s="30"/>
      <c r="C6" s="82">
        <v>3775.79</v>
      </c>
      <c r="D6" s="34">
        <f>86776.91*0.05</f>
        <v>4338.8455000000004</v>
      </c>
    </row>
    <row r="7" spans="1:4" x14ac:dyDescent="0.25">
      <c r="A7" s="30" t="s">
        <v>301</v>
      </c>
      <c r="B7" s="30"/>
      <c r="C7" s="83">
        <v>27440.81</v>
      </c>
      <c r="D7" s="34">
        <f>562743.57*0.05</f>
        <v>28137.178499999998</v>
      </c>
    </row>
    <row r="8" spans="1:4" x14ac:dyDescent="0.25">
      <c r="A8" s="30" t="s">
        <v>302</v>
      </c>
      <c r="B8" s="30"/>
      <c r="C8" s="82">
        <v>9086.23</v>
      </c>
      <c r="D8" s="34">
        <f>186336.23*0.05</f>
        <v>9316.8115000000016</v>
      </c>
    </row>
    <row r="9" spans="1:4" x14ac:dyDescent="0.25">
      <c r="A9" s="30" t="s">
        <v>296</v>
      </c>
      <c r="B9" s="30"/>
      <c r="C9" s="81">
        <v>5150</v>
      </c>
      <c r="D9" s="34">
        <f>105613.79*0.05</f>
        <v>5280.6895000000004</v>
      </c>
    </row>
    <row r="10" spans="1:4" x14ac:dyDescent="0.25">
      <c r="A10" s="30" t="s">
        <v>304</v>
      </c>
      <c r="B10" s="30"/>
      <c r="C10" s="81">
        <v>64000</v>
      </c>
      <c r="D10" s="34">
        <f>953516.88*0.05</f>
        <v>47675.844000000005</v>
      </c>
    </row>
    <row r="11" spans="1:4" x14ac:dyDescent="0.25">
      <c r="A11" s="32" t="s">
        <v>306</v>
      </c>
      <c r="B11" s="30"/>
      <c r="C11" s="81">
        <v>22388.27</v>
      </c>
      <c r="D11" s="34">
        <f>463793.9*0.05</f>
        <v>23189.695000000003</v>
      </c>
    </row>
    <row r="12" spans="1:4" hidden="1" x14ac:dyDescent="0.25">
      <c r="A12" s="30" t="s">
        <v>307</v>
      </c>
      <c r="B12" s="30"/>
      <c r="C12" s="84">
        <v>270350.78000000003</v>
      </c>
      <c r="D12" s="34" t="s">
        <v>310</v>
      </c>
    </row>
    <row r="13" spans="1:4" hidden="1" x14ac:dyDescent="0.25">
      <c r="A13" s="30" t="s">
        <v>309</v>
      </c>
      <c r="B13" s="30"/>
      <c r="C13" s="84">
        <f>973460.9*0.05</f>
        <v>48673.045000000006</v>
      </c>
      <c r="D13" s="34" t="s">
        <v>308</v>
      </c>
    </row>
    <row r="14" spans="1:4" x14ac:dyDescent="0.25">
      <c r="B14" s="85"/>
      <c r="C14" s="73"/>
    </row>
    <row r="15" spans="1:4" x14ac:dyDescent="0.25">
      <c r="B15" s="85"/>
    </row>
    <row r="16" spans="1:4" x14ac:dyDescent="0.25">
      <c r="B16" s="85"/>
    </row>
  </sheetData>
  <sheetProtection password="8A0B" sheet="1" formatCells="0" formatColumns="0" formatRows="0" insertColumns="0" insertRows="0" insertHyperlinks="0" deleteColumns="0" deleteRows="0" sort="0" autoFilter="0" pivotTables="0"/>
  <pageMargins left="0.511811024" right="0.511811024" top="0.78740157499999996" bottom="0.78740157499999996" header="0.31496062000000002" footer="0.31496062000000002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3047"/>
  <sheetViews>
    <sheetView tabSelected="1" zoomScale="85" zoomScaleNormal="85" zoomScalePageLayoutView="55" workbookViewId="0">
      <pane ySplit="1" topLeftCell="A33" activePane="bottomLeft" state="frozen"/>
      <selection activeCell="P1" sqref="P1"/>
      <selection pane="bottomLeft" activeCell="D35" sqref="D35"/>
    </sheetView>
  </sheetViews>
  <sheetFormatPr defaultRowHeight="15" x14ac:dyDescent="0.2"/>
  <cols>
    <col min="1" max="1" width="69.7109375" style="1021" customWidth="1"/>
    <col min="2" max="2" width="25.85546875" style="1021" customWidth="1"/>
    <col min="3" max="3" width="51.42578125" style="1030" customWidth="1"/>
    <col min="4" max="4" width="18.42578125" style="1021" bestFit="1" customWidth="1"/>
    <col min="5" max="5" width="18.42578125" style="1021" customWidth="1"/>
    <col min="6" max="6" width="17.140625" style="1021" customWidth="1"/>
    <col min="7" max="7" width="18" style="1140" customWidth="1"/>
    <col min="8" max="8" width="17.28515625" style="1033" customWidth="1"/>
    <col min="9" max="9" width="83.85546875" style="1021" customWidth="1"/>
    <col min="10" max="10" width="17.28515625" style="1034" customWidth="1"/>
    <col min="11" max="11" width="22.85546875" style="1021" customWidth="1"/>
    <col min="12" max="12" width="63.42578125" style="1021" customWidth="1"/>
    <col min="13" max="13" width="26.42578125" style="1021" customWidth="1"/>
    <col min="14" max="15" width="21.28515625" style="998" customWidth="1"/>
    <col min="16" max="16" width="28" style="1021" customWidth="1"/>
    <col min="17" max="17" width="33.5703125" style="1021" customWidth="1"/>
    <col min="18" max="18" width="30.7109375" style="1031" customWidth="1"/>
    <col min="19" max="19" width="40.85546875" style="1035" customWidth="1"/>
    <col min="20" max="20" width="30.5703125" style="1021" bestFit="1" customWidth="1"/>
    <col min="21" max="23" width="9.140625" style="1021"/>
    <col min="24" max="24" width="21" style="1021" bestFit="1" customWidth="1"/>
    <col min="25" max="16384" width="9.140625" style="1021"/>
  </cols>
  <sheetData>
    <row r="1" spans="1:24" s="1030" customFormat="1" ht="60.75" customHeight="1" x14ac:dyDescent="0.2">
      <c r="A1" s="1039" t="s">
        <v>1938</v>
      </c>
      <c r="B1" s="1039" t="s">
        <v>2034</v>
      </c>
      <c r="C1" s="1039" t="s">
        <v>1935</v>
      </c>
      <c r="D1" s="1040" t="s">
        <v>1936</v>
      </c>
      <c r="E1" s="1039" t="s">
        <v>12</v>
      </c>
      <c r="F1" s="1039" t="s">
        <v>1937</v>
      </c>
      <c r="G1" s="1039" t="s">
        <v>7</v>
      </c>
      <c r="H1" s="1039" t="s">
        <v>9</v>
      </c>
      <c r="I1" s="1039" t="s">
        <v>1975</v>
      </c>
      <c r="J1" s="1039" t="s">
        <v>339</v>
      </c>
      <c r="K1" s="1039" t="s">
        <v>1941</v>
      </c>
      <c r="L1" s="1039" t="s">
        <v>29</v>
      </c>
      <c r="M1" s="1039" t="s">
        <v>15</v>
      </c>
      <c r="N1" s="1041" t="s">
        <v>2003</v>
      </c>
      <c r="O1" s="1041" t="s">
        <v>1992</v>
      </c>
      <c r="P1" s="1039" t="s">
        <v>531</v>
      </c>
      <c r="Q1" s="1039" t="s">
        <v>1999</v>
      </c>
      <c r="R1" s="1042" t="s">
        <v>2000</v>
      </c>
      <c r="S1" s="1042" t="s">
        <v>2002</v>
      </c>
      <c r="T1" s="1042" t="s">
        <v>2344</v>
      </c>
    </row>
    <row r="2" spans="1:24" ht="47.25" x14ac:dyDescent="0.2">
      <c r="A2" s="1054" t="s">
        <v>2252</v>
      </c>
      <c r="B2" s="1054" t="s">
        <v>2031</v>
      </c>
      <c r="C2" s="1054" t="s">
        <v>2486</v>
      </c>
      <c r="D2" s="1097" t="s">
        <v>2253</v>
      </c>
      <c r="E2" s="1109">
        <v>44952</v>
      </c>
      <c r="F2" s="1109">
        <v>45682</v>
      </c>
      <c r="G2" s="1110">
        <v>350771.86</v>
      </c>
      <c r="H2" s="1084">
        <v>45778</v>
      </c>
      <c r="I2" s="1057" t="s">
        <v>2269</v>
      </c>
      <c r="J2" s="1058">
        <v>33903918</v>
      </c>
      <c r="K2" s="1058" t="s">
        <v>2254</v>
      </c>
      <c r="L2" s="1082" t="s">
        <v>2518</v>
      </c>
      <c r="M2" s="1075" t="s">
        <v>2024</v>
      </c>
      <c r="N2" s="1078">
        <v>7015437.2999999998</v>
      </c>
      <c r="O2" s="1078">
        <v>7015437.2999999998</v>
      </c>
      <c r="P2" s="1058" t="s">
        <v>2255</v>
      </c>
      <c r="Q2" s="1071" t="s">
        <v>2347</v>
      </c>
      <c r="R2" s="1071" t="s">
        <v>34</v>
      </c>
      <c r="S2" s="1071" t="s">
        <v>34</v>
      </c>
      <c r="T2" s="1071" t="s">
        <v>2482</v>
      </c>
    </row>
    <row r="3" spans="1:24" ht="63" customHeight="1" x14ac:dyDescent="0.2">
      <c r="A3" s="1054" t="s">
        <v>2368</v>
      </c>
      <c r="B3" s="1138" t="s">
        <v>2032</v>
      </c>
      <c r="C3" s="1054" t="s">
        <v>168</v>
      </c>
      <c r="D3" s="1088" t="s">
        <v>2367</v>
      </c>
      <c r="E3" s="1089" t="s">
        <v>170</v>
      </c>
      <c r="F3" s="1123">
        <v>45689</v>
      </c>
      <c r="G3" s="1090" t="s">
        <v>170</v>
      </c>
      <c r="H3" s="1056" t="s">
        <v>170</v>
      </c>
      <c r="I3" s="1122" t="s">
        <v>1974</v>
      </c>
      <c r="J3" s="1058">
        <v>33903950</v>
      </c>
      <c r="K3" s="1090" t="s">
        <v>169</v>
      </c>
      <c r="L3" s="1059" t="s">
        <v>2507</v>
      </c>
      <c r="M3" s="1075" t="s">
        <v>68</v>
      </c>
      <c r="N3" s="1061" t="s">
        <v>2096</v>
      </c>
      <c r="O3" s="1091" t="s">
        <v>34</v>
      </c>
      <c r="P3" s="1090" t="s">
        <v>277</v>
      </c>
      <c r="Q3" s="1079" t="s">
        <v>77</v>
      </c>
      <c r="R3" s="1087" t="s">
        <v>77</v>
      </c>
      <c r="S3" s="1100" t="s">
        <v>2050</v>
      </c>
      <c r="T3" s="1120" t="s">
        <v>34</v>
      </c>
      <c r="X3" s="1037"/>
    </row>
    <row r="4" spans="1:24" ht="78.75" x14ac:dyDescent="0.2">
      <c r="A4" s="1065" t="s">
        <v>1943</v>
      </c>
      <c r="B4" s="1139" t="s">
        <v>2032</v>
      </c>
      <c r="C4" s="1065" t="s">
        <v>114</v>
      </c>
      <c r="D4" s="1088" t="s">
        <v>2367</v>
      </c>
      <c r="E4" s="1072">
        <v>42473</v>
      </c>
      <c r="F4" s="1123">
        <v>45689</v>
      </c>
      <c r="G4" s="1069" t="s">
        <v>34</v>
      </c>
      <c r="H4" s="1056" t="s">
        <v>34</v>
      </c>
      <c r="I4" s="1074" t="s">
        <v>1971</v>
      </c>
      <c r="J4" s="1070">
        <v>33903911</v>
      </c>
      <c r="K4" s="1071" t="s">
        <v>1944</v>
      </c>
      <c r="L4" s="1074" t="s">
        <v>2506</v>
      </c>
      <c r="M4" s="1075" t="s">
        <v>68</v>
      </c>
      <c r="N4" s="1061" t="s">
        <v>1993</v>
      </c>
      <c r="O4" s="1062" t="s">
        <v>34</v>
      </c>
      <c r="P4" s="1071" t="s">
        <v>279</v>
      </c>
      <c r="Q4" s="1073" t="s">
        <v>2235</v>
      </c>
      <c r="R4" s="1076" t="s">
        <v>34</v>
      </c>
      <c r="S4" s="1100" t="s">
        <v>2286</v>
      </c>
      <c r="T4" s="1120" t="s">
        <v>34</v>
      </c>
      <c r="X4" s="1119"/>
    </row>
    <row r="5" spans="1:24" s="1032" customFormat="1" ht="47.25" x14ac:dyDescent="0.2">
      <c r="A5" s="1054" t="s">
        <v>66</v>
      </c>
      <c r="B5" s="1138" t="s">
        <v>2032</v>
      </c>
      <c r="C5" s="1054" t="s">
        <v>316</v>
      </c>
      <c r="D5" s="1055" t="s">
        <v>2367</v>
      </c>
      <c r="E5" s="1055">
        <v>44553</v>
      </c>
      <c r="F5" s="1123">
        <v>45689</v>
      </c>
      <c r="G5" s="1090" t="s">
        <v>170</v>
      </c>
      <c r="H5" s="1056" t="s">
        <v>170</v>
      </c>
      <c r="I5" s="1104" t="s">
        <v>1983</v>
      </c>
      <c r="J5" s="1058">
        <v>33903911</v>
      </c>
      <c r="K5" s="1058" t="s">
        <v>67</v>
      </c>
      <c r="L5" s="1074" t="s">
        <v>2505</v>
      </c>
      <c r="M5" s="1075" t="s">
        <v>68</v>
      </c>
      <c r="N5" s="1061">
        <v>213224.36</v>
      </c>
      <c r="O5" s="1061">
        <f>N5</f>
        <v>213224.36</v>
      </c>
      <c r="P5" s="1058" t="s">
        <v>2129</v>
      </c>
      <c r="Q5" s="1071" t="s">
        <v>34</v>
      </c>
      <c r="R5" s="1071" t="s">
        <v>34</v>
      </c>
      <c r="S5" s="1071" t="s">
        <v>2204</v>
      </c>
      <c r="T5" s="1124" t="s">
        <v>34</v>
      </c>
    </row>
    <row r="6" spans="1:24" ht="47.25" x14ac:dyDescent="0.2">
      <c r="A6" s="1054" t="s">
        <v>66</v>
      </c>
      <c r="B6" s="1138" t="s">
        <v>2032</v>
      </c>
      <c r="C6" s="1054" t="s">
        <v>317</v>
      </c>
      <c r="D6" s="1055" t="s">
        <v>2367</v>
      </c>
      <c r="E6" s="1055">
        <v>44553</v>
      </c>
      <c r="F6" s="1123">
        <v>45689</v>
      </c>
      <c r="G6" s="1090" t="s">
        <v>170</v>
      </c>
      <c r="H6" s="1056" t="s">
        <v>170</v>
      </c>
      <c r="I6" s="1104" t="s">
        <v>1983</v>
      </c>
      <c r="J6" s="1058">
        <v>33903911</v>
      </c>
      <c r="K6" s="1058" t="s">
        <v>67</v>
      </c>
      <c r="L6" s="1074" t="s">
        <v>2442</v>
      </c>
      <c r="M6" s="1075" t="s">
        <v>68</v>
      </c>
      <c r="N6" s="1061">
        <v>69766.66</v>
      </c>
      <c r="O6" s="1061">
        <f>N6</f>
        <v>69766.66</v>
      </c>
      <c r="P6" s="1058" t="s">
        <v>2131</v>
      </c>
      <c r="Q6" s="1071" t="s">
        <v>34</v>
      </c>
      <c r="R6" s="1071" t="s">
        <v>34</v>
      </c>
      <c r="S6" s="1071" t="s">
        <v>2204</v>
      </c>
      <c r="T6" s="1124" t="s">
        <v>34</v>
      </c>
    </row>
    <row r="7" spans="1:24" ht="63" customHeight="1" x14ac:dyDescent="0.2">
      <c r="A7" s="1054" t="s">
        <v>66</v>
      </c>
      <c r="B7" s="1138" t="s">
        <v>2032</v>
      </c>
      <c r="C7" s="1054" t="s">
        <v>2128</v>
      </c>
      <c r="D7" s="1055" t="s">
        <v>2367</v>
      </c>
      <c r="E7" s="1055" t="s">
        <v>34</v>
      </c>
      <c r="F7" s="1123">
        <v>45689</v>
      </c>
      <c r="G7" s="1090" t="s">
        <v>170</v>
      </c>
      <c r="H7" s="1056" t="s">
        <v>170</v>
      </c>
      <c r="I7" s="1104" t="s">
        <v>1983</v>
      </c>
      <c r="J7" s="1058">
        <v>33903911</v>
      </c>
      <c r="K7" s="1058" t="s">
        <v>67</v>
      </c>
      <c r="L7" s="1074" t="s">
        <v>2504</v>
      </c>
      <c r="M7" s="1075" t="s">
        <v>68</v>
      </c>
      <c r="N7" s="1061">
        <v>162480.48000000001</v>
      </c>
      <c r="O7" s="1061">
        <f>N7</f>
        <v>162480.48000000001</v>
      </c>
      <c r="P7" s="1058" t="s">
        <v>2130</v>
      </c>
      <c r="Q7" s="1071" t="s">
        <v>34</v>
      </c>
      <c r="R7" s="1071" t="s">
        <v>34</v>
      </c>
      <c r="S7" s="1071" t="s">
        <v>2204</v>
      </c>
      <c r="T7" s="1124" t="s">
        <v>34</v>
      </c>
    </row>
    <row r="8" spans="1:24" ht="94.5" customHeight="1" x14ac:dyDescent="0.2">
      <c r="A8" s="1065" t="s">
        <v>2010</v>
      </c>
      <c r="B8" s="1043" t="s">
        <v>2031</v>
      </c>
      <c r="C8" s="1054" t="s">
        <v>2011</v>
      </c>
      <c r="D8" s="1044" t="s">
        <v>2012</v>
      </c>
      <c r="E8" s="1072">
        <v>44308</v>
      </c>
      <c r="F8" s="1067">
        <v>45768</v>
      </c>
      <c r="G8" s="1083">
        <v>3919.99</v>
      </c>
      <c r="H8" s="1056">
        <v>45863</v>
      </c>
      <c r="I8" s="1082"/>
      <c r="J8" s="1073" t="s">
        <v>2016</v>
      </c>
      <c r="K8" s="1071" t="s">
        <v>2015</v>
      </c>
      <c r="L8" s="1059" t="s">
        <v>2014</v>
      </c>
      <c r="M8" s="1051">
        <v>6533.3300000000008</v>
      </c>
      <c r="N8" s="1051">
        <v>78399.960000000006</v>
      </c>
      <c r="O8" s="1051" t="s">
        <v>2441</v>
      </c>
      <c r="P8" s="1052" t="s">
        <v>2013</v>
      </c>
      <c r="Q8" s="1095" t="s">
        <v>2376</v>
      </c>
      <c r="R8" s="1076" t="s">
        <v>34</v>
      </c>
      <c r="S8" s="1076" t="s">
        <v>34</v>
      </c>
      <c r="T8" s="994" t="s">
        <v>77</v>
      </c>
    </row>
    <row r="9" spans="1:24" ht="78.75" customHeight="1" x14ac:dyDescent="0.2">
      <c r="A9" s="1103" t="s">
        <v>56</v>
      </c>
      <c r="B9" s="1103" t="s">
        <v>2031</v>
      </c>
      <c r="C9" s="1054" t="s">
        <v>57</v>
      </c>
      <c r="D9" s="1053" t="s">
        <v>1930</v>
      </c>
      <c r="E9" s="1072">
        <v>44308</v>
      </c>
      <c r="F9" s="1067">
        <v>45768</v>
      </c>
      <c r="G9" s="1069" t="s">
        <v>34</v>
      </c>
      <c r="H9" s="1056" t="s">
        <v>34</v>
      </c>
      <c r="I9" s="1104" t="s">
        <v>1982</v>
      </c>
      <c r="J9" s="1070">
        <v>33903909</v>
      </c>
      <c r="K9" s="1053" t="s">
        <v>58</v>
      </c>
      <c r="L9" s="1065" t="s">
        <v>2284</v>
      </c>
      <c r="M9" s="1078">
        <v>13125</v>
      </c>
      <c r="N9" s="1078">
        <v>157500</v>
      </c>
      <c r="O9" s="1078">
        <f>N9*2</f>
        <v>315000</v>
      </c>
      <c r="P9" s="1053" t="s">
        <v>1929</v>
      </c>
      <c r="Q9" s="1095" t="s">
        <v>2377</v>
      </c>
      <c r="R9" s="1076" t="s">
        <v>34</v>
      </c>
      <c r="S9" s="1053" t="s">
        <v>2075</v>
      </c>
      <c r="T9" s="994" t="s">
        <v>77</v>
      </c>
    </row>
    <row r="10" spans="1:24" ht="78.75" customHeight="1" x14ac:dyDescent="0.2">
      <c r="A10" s="1142" t="s">
        <v>2448</v>
      </c>
      <c r="B10" s="1103" t="s">
        <v>2031</v>
      </c>
      <c r="C10" s="1054" t="s">
        <v>2449</v>
      </c>
      <c r="D10" s="1112" t="s">
        <v>2450</v>
      </c>
      <c r="E10" s="1072">
        <v>45425</v>
      </c>
      <c r="F10" s="1067">
        <v>45789</v>
      </c>
      <c r="G10" s="1069" t="s">
        <v>34</v>
      </c>
      <c r="H10" s="1056" t="s">
        <v>34</v>
      </c>
      <c r="I10" s="1104" t="s">
        <v>2451</v>
      </c>
      <c r="J10" s="1070" t="s">
        <v>2452</v>
      </c>
      <c r="K10" s="1053" t="s">
        <v>2453</v>
      </c>
      <c r="L10" s="1143" t="s">
        <v>2454</v>
      </c>
      <c r="M10" s="1046" t="s">
        <v>2025</v>
      </c>
      <c r="N10" s="1078">
        <v>11000</v>
      </c>
      <c r="O10" s="1078">
        <v>11000</v>
      </c>
      <c r="P10" s="1053" t="s">
        <v>2455</v>
      </c>
      <c r="Q10" s="1095"/>
      <c r="R10" s="1076"/>
      <c r="S10" s="1053"/>
      <c r="T10" s="994" t="s">
        <v>77</v>
      </c>
    </row>
    <row r="11" spans="1:24" ht="47.25" customHeight="1" x14ac:dyDescent="0.2">
      <c r="A11" s="1065" t="s">
        <v>2172</v>
      </c>
      <c r="B11" s="1043" t="s">
        <v>2031</v>
      </c>
      <c r="C11" s="1103" t="s">
        <v>2173</v>
      </c>
      <c r="D11" s="1112" t="s">
        <v>2176</v>
      </c>
      <c r="E11" s="1105">
        <v>44721</v>
      </c>
      <c r="F11" s="1105">
        <v>45816</v>
      </c>
      <c r="G11" s="1056" t="s">
        <v>34</v>
      </c>
      <c r="H11" s="1056" t="s">
        <v>34</v>
      </c>
      <c r="I11" s="1103" t="s">
        <v>2179</v>
      </c>
      <c r="J11" s="1073" t="s">
        <v>2177</v>
      </c>
      <c r="K11" s="1071" t="s">
        <v>2178</v>
      </c>
      <c r="L11" s="1043" t="s">
        <v>2311</v>
      </c>
      <c r="M11" s="1107">
        <f>N11/12</f>
        <v>96307.199999999997</v>
      </c>
      <c r="N11" s="1078">
        <v>1155686.3999999999</v>
      </c>
      <c r="O11" s="1078">
        <f>N11</f>
        <v>1155686.3999999999</v>
      </c>
      <c r="P11" s="1100" t="s">
        <v>2299</v>
      </c>
      <c r="Q11" s="1070" t="s">
        <v>2385</v>
      </c>
      <c r="R11" s="1053" t="s">
        <v>34</v>
      </c>
      <c r="S11" s="1053" t="s">
        <v>34</v>
      </c>
      <c r="T11" s="994" t="s">
        <v>77</v>
      </c>
    </row>
    <row r="12" spans="1:24" ht="47.25" customHeight="1" x14ac:dyDescent="0.2">
      <c r="A12" s="1129" t="s">
        <v>2440</v>
      </c>
      <c r="B12" s="1065" t="s">
        <v>2033</v>
      </c>
      <c r="C12" s="1103" t="s">
        <v>2320</v>
      </c>
      <c r="D12" s="1112" t="s">
        <v>2319</v>
      </c>
      <c r="E12" s="1105">
        <v>45097</v>
      </c>
      <c r="F12" s="1105">
        <v>45827</v>
      </c>
      <c r="G12" s="1046">
        <v>52699.46</v>
      </c>
      <c r="H12" s="1084">
        <v>45918</v>
      </c>
      <c r="I12" s="1147" t="s">
        <v>2465</v>
      </c>
      <c r="J12" s="1070">
        <v>33903938</v>
      </c>
      <c r="K12" s="1071" t="s">
        <v>2321</v>
      </c>
      <c r="L12" s="1074" t="s">
        <v>2512</v>
      </c>
      <c r="M12" s="1078">
        <f>N12/12</f>
        <v>87832.44</v>
      </c>
      <c r="N12" s="1078">
        <v>1053989.28</v>
      </c>
      <c r="O12" s="1078">
        <f>N12</f>
        <v>1053989.28</v>
      </c>
      <c r="P12" s="1053" t="s">
        <v>2322</v>
      </c>
      <c r="Q12" s="1053" t="s">
        <v>2384</v>
      </c>
      <c r="R12" s="1053" t="s">
        <v>34</v>
      </c>
      <c r="S12" s="1053" t="s">
        <v>2407</v>
      </c>
      <c r="T12" s="994" t="s">
        <v>77</v>
      </c>
    </row>
    <row r="13" spans="1:24" ht="47.25" customHeight="1" x14ac:dyDescent="0.2">
      <c r="A13" s="1065" t="s">
        <v>2494</v>
      </c>
      <c r="B13" s="1065" t="s">
        <v>2031</v>
      </c>
      <c r="C13" s="1065" t="s">
        <v>2065</v>
      </c>
      <c r="D13" s="1066" t="s">
        <v>2066</v>
      </c>
      <c r="E13" s="1067">
        <v>44378</v>
      </c>
      <c r="F13" s="1067">
        <v>45838</v>
      </c>
      <c r="G13" s="1050">
        <v>52980.6</v>
      </c>
      <c r="H13" s="1153" t="s">
        <v>2495</v>
      </c>
      <c r="I13" s="1065" t="s">
        <v>2167</v>
      </c>
      <c r="J13" s="1070">
        <v>33903913</v>
      </c>
      <c r="K13" s="1071" t="s">
        <v>192</v>
      </c>
      <c r="L13" s="1074" t="s">
        <v>2509</v>
      </c>
      <c r="M13" s="1061">
        <v>39822</v>
      </c>
      <c r="N13" s="1061">
        <v>430200</v>
      </c>
      <c r="O13" s="1061">
        <v>1290600</v>
      </c>
      <c r="P13" s="1071" t="s">
        <v>2246</v>
      </c>
      <c r="Q13" s="1053" t="s">
        <v>2247</v>
      </c>
      <c r="R13" s="1100" t="s">
        <v>2383</v>
      </c>
      <c r="S13" s="1053" t="s">
        <v>34</v>
      </c>
      <c r="T13" s="994" t="s">
        <v>77</v>
      </c>
    </row>
    <row r="14" spans="1:24" ht="63" customHeight="1" x14ac:dyDescent="0.2">
      <c r="A14" s="1065" t="s">
        <v>1957</v>
      </c>
      <c r="B14" s="1065" t="s">
        <v>2031</v>
      </c>
      <c r="C14" s="1065" t="s">
        <v>1966</v>
      </c>
      <c r="D14" s="1044" t="s">
        <v>513</v>
      </c>
      <c r="E14" s="1045">
        <v>43647</v>
      </c>
      <c r="F14" s="1072">
        <v>45838</v>
      </c>
      <c r="G14" s="1046">
        <v>23820</v>
      </c>
      <c r="H14" s="1056">
        <v>45930</v>
      </c>
      <c r="I14" s="1074" t="s">
        <v>2052</v>
      </c>
      <c r="J14" s="1070">
        <v>33903971</v>
      </c>
      <c r="K14" s="1071" t="s">
        <v>429</v>
      </c>
      <c r="L14" s="1074" t="s">
        <v>2519</v>
      </c>
      <c r="M14" s="1078">
        <f>N14/12</f>
        <v>39700</v>
      </c>
      <c r="N14" s="1078">
        <v>476400</v>
      </c>
      <c r="O14" s="1078">
        <v>1976550</v>
      </c>
      <c r="P14" s="1071" t="s">
        <v>425</v>
      </c>
      <c r="Q14" s="1096" t="s">
        <v>2479</v>
      </c>
      <c r="R14" s="1076" t="s">
        <v>34</v>
      </c>
      <c r="S14" s="1053" t="s">
        <v>475</v>
      </c>
      <c r="T14" s="1137" t="s">
        <v>2480</v>
      </c>
    </row>
    <row r="15" spans="1:24" ht="63" customHeight="1" x14ac:dyDescent="0.2">
      <c r="A15" s="1103" t="s">
        <v>56</v>
      </c>
      <c r="B15" s="1103" t="s">
        <v>2031</v>
      </c>
      <c r="C15" s="1101" t="s">
        <v>2313</v>
      </c>
      <c r="D15" s="1066" t="s">
        <v>2316</v>
      </c>
      <c r="E15" s="1067">
        <v>45121</v>
      </c>
      <c r="F15" s="1068">
        <v>45851</v>
      </c>
      <c r="G15" s="1152" t="s">
        <v>34</v>
      </c>
      <c r="H15" s="1154" t="s">
        <v>34</v>
      </c>
      <c r="I15" s="1128" t="s">
        <v>1982</v>
      </c>
      <c r="J15" s="1070">
        <v>33903907</v>
      </c>
      <c r="K15" s="1053" t="s">
        <v>2181</v>
      </c>
      <c r="L15" s="1065" t="s">
        <v>2330</v>
      </c>
      <c r="M15" s="1051" t="s">
        <v>2024</v>
      </c>
      <c r="N15" s="1051">
        <v>6683825</v>
      </c>
      <c r="O15" s="1051">
        <f>N15</f>
        <v>6683825</v>
      </c>
      <c r="P15" s="1071" t="s">
        <v>2317</v>
      </c>
      <c r="Q15" s="994" t="s">
        <v>2433</v>
      </c>
      <c r="R15" s="1076" t="s">
        <v>34</v>
      </c>
      <c r="S15" s="1076" t="s">
        <v>2342</v>
      </c>
      <c r="T15" s="994" t="s">
        <v>77</v>
      </c>
    </row>
    <row r="16" spans="1:24" ht="93" customHeight="1" x14ac:dyDescent="0.2">
      <c r="A16" s="1065" t="s">
        <v>2323</v>
      </c>
      <c r="B16" s="1065" t="s">
        <v>2031</v>
      </c>
      <c r="C16" s="1065" t="s">
        <v>2324</v>
      </c>
      <c r="D16" s="1066" t="s">
        <v>2325</v>
      </c>
      <c r="E16" s="1067">
        <v>45124</v>
      </c>
      <c r="F16" s="1067">
        <v>45854</v>
      </c>
      <c r="G16" s="1046">
        <v>720</v>
      </c>
      <c r="H16" s="1118">
        <v>45942</v>
      </c>
      <c r="I16" s="1065" t="s">
        <v>2329</v>
      </c>
      <c r="J16" s="1070">
        <v>33903910</v>
      </c>
      <c r="K16" s="1071" t="s">
        <v>2326</v>
      </c>
      <c r="L16" s="1074" t="s">
        <v>2327</v>
      </c>
      <c r="M16" s="1046" t="s">
        <v>2025</v>
      </c>
      <c r="N16" s="1046">
        <v>14400</v>
      </c>
      <c r="O16" s="1051">
        <f>N16</f>
        <v>14400</v>
      </c>
      <c r="P16" s="1071" t="s">
        <v>2328</v>
      </c>
      <c r="Q16" s="990" t="s">
        <v>2434</v>
      </c>
      <c r="R16" s="1076" t="s">
        <v>34</v>
      </c>
      <c r="S16" s="1076" t="s">
        <v>34</v>
      </c>
      <c r="T16" s="990" t="s">
        <v>77</v>
      </c>
    </row>
    <row r="17" spans="1:20" ht="47.25" customHeight="1" x14ac:dyDescent="0.2">
      <c r="A17" s="1065" t="s">
        <v>2331</v>
      </c>
      <c r="B17" s="1065" t="s">
        <v>2031</v>
      </c>
      <c r="C17" s="1065" t="s">
        <v>2332</v>
      </c>
      <c r="D17" s="1066" t="s">
        <v>2333</v>
      </c>
      <c r="E17" s="1072">
        <v>45129</v>
      </c>
      <c r="F17" s="1072">
        <v>45859</v>
      </c>
      <c r="G17" s="1046">
        <v>198526.61</v>
      </c>
      <c r="H17" s="1118">
        <v>45940</v>
      </c>
      <c r="I17" s="1074" t="s">
        <v>2335</v>
      </c>
      <c r="J17" s="1070">
        <v>33903941</v>
      </c>
      <c r="K17" s="1071" t="s">
        <v>2336</v>
      </c>
      <c r="L17" s="1065" t="s">
        <v>2334</v>
      </c>
      <c r="M17" s="1111">
        <v>305425.56</v>
      </c>
      <c r="N17" s="1078">
        <v>3970532.28</v>
      </c>
      <c r="O17" s="1078">
        <v>3970532.28</v>
      </c>
      <c r="P17" s="1071" t="s">
        <v>2337</v>
      </c>
      <c r="Q17" s="993" t="s">
        <v>2435</v>
      </c>
      <c r="R17" s="1076" t="s">
        <v>34</v>
      </c>
      <c r="S17" s="1076" t="s">
        <v>34</v>
      </c>
      <c r="T17" s="993" t="s">
        <v>77</v>
      </c>
    </row>
    <row r="18" spans="1:20" ht="94.5" x14ac:dyDescent="0.2">
      <c r="A18" s="1149" t="s">
        <v>2487</v>
      </c>
      <c r="B18" s="1065" t="s">
        <v>2031</v>
      </c>
      <c r="C18" s="1065" t="s">
        <v>1945</v>
      </c>
      <c r="D18" s="1066" t="s">
        <v>504</v>
      </c>
      <c r="E18" s="1067">
        <v>43678</v>
      </c>
      <c r="F18" s="1105">
        <v>45504</v>
      </c>
      <c r="G18" s="1106">
        <f>N18*0.05</f>
        <v>4499.9890000000005</v>
      </c>
      <c r="H18" s="1056">
        <v>44773</v>
      </c>
      <c r="I18" s="1103" t="s">
        <v>2359</v>
      </c>
      <c r="J18" s="1070">
        <v>33903937</v>
      </c>
      <c r="K18" s="1053" t="s">
        <v>1946</v>
      </c>
      <c r="L18" s="1065" t="s">
        <v>1951</v>
      </c>
      <c r="M18" s="1107">
        <f>N18/12</f>
        <v>7499.9816666666666</v>
      </c>
      <c r="N18" s="1106">
        <v>89999.78</v>
      </c>
      <c r="O18" s="1106">
        <f>N18*4</f>
        <v>359999.12</v>
      </c>
      <c r="P18" s="1071" t="s">
        <v>439</v>
      </c>
      <c r="Q18" s="1100" t="s">
        <v>2468</v>
      </c>
      <c r="R18" s="1053" t="s">
        <v>34</v>
      </c>
      <c r="S18" s="1053" t="s">
        <v>2099</v>
      </c>
      <c r="T18" s="1137" t="s">
        <v>2469</v>
      </c>
    </row>
    <row r="19" spans="1:20" ht="47.25" x14ac:dyDescent="0.2">
      <c r="A19" s="1150" t="s">
        <v>2497</v>
      </c>
      <c r="B19" s="1043" t="s">
        <v>2031</v>
      </c>
      <c r="C19" s="1065" t="s">
        <v>1962</v>
      </c>
      <c r="D19" s="1066" t="s">
        <v>2090</v>
      </c>
      <c r="E19" s="1072">
        <v>44415</v>
      </c>
      <c r="F19" s="1072">
        <v>45601</v>
      </c>
      <c r="G19" s="1046">
        <v>15163.2</v>
      </c>
      <c r="H19" s="1056">
        <v>45609</v>
      </c>
      <c r="I19" s="1074" t="s">
        <v>2094</v>
      </c>
      <c r="J19" s="1070" t="s">
        <v>2092</v>
      </c>
      <c r="K19" s="1071" t="s">
        <v>2091</v>
      </c>
      <c r="L19" s="1074" t="s">
        <v>2509</v>
      </c>
      <c r="M19" s="1051">
        <f>N19/36</f>
        <v>8424</v>
      </c>
      <c r="N19" s="1051">
        <v>303264</v>
      </c>
      <c r="O19" s="1051">
        <v>303264</v>
      </c>
      <c r="P19" s="1071" t="s">
        <v>2093</v>
      </c>
      <c r="Q19" s="1073" t="s">
        <v>2439</v>
      </c>
      <c r="R19" s="1076" t="s">
        <v>2298</v>
      </c>
      <c r="S19" s="1076" t="s">
        <v>34</v>
      </c>
      <c r="T19" s="994" t="s">
        <v>77</v>
      </c>
    </row>
    <row r="20" spans="1:20" ht="63" x14ac:dyDescent="0.2">
      <c r="A20" s="1043" t="s">
        <v>2121</v>
      </c>
      <c r="B20" s="1043" t="s">
        <v>2033</v>
      </c>
      <c r="C20" s="1059" t="s">
        <v>2017</v>
      </c>
      <c r="D20" s="1044" t="s">
        <v>2360</v>
      </c>
      <c r="E20" s="1072">
        <v>45163</v>
      </c>
      <c r="F20" s="1072">
        <v>45893</v>
      </c>
      <c r="G20" s="1056" t="s">
        <v>34</v>
      </c>
      <c r="H20" s="1056" t="s">
        <v>34</v>
      </c>
      <c r="I20" s="1121" t="s">
        <v>2271</v>
      </c>
      <c r="J20" s="1073" t="s">
        <v>2019</v>
      </c>
      <c r="K20" s="1071" t="s">
        <v>2020</v>
      </c>
      <c r="L20" s="1074" t="s">
        <v>2514</v>
      </c>
      <c r="M20" s="1051">
        <f>N20/12</f>
        <v>118630.76416666666</v>
      </c>
      <c r="N20" s="1051">
        <v>1423569.17</v>
      </c>
      <c r="O20" s="1051">
        <v>1423569.17</v>
      </c>
      <c r="P20" s="1073" t="s">
        <v>2349</v>
      </c>
      <c r="Q20" s="994" t="s">
        <v>2436</v>
      </c>
      <c r="R20" s="1079" t="s">
        <v>34</v>
      </c>
      <c r="S20" s="1076" t="s">
        <v>34</v>
      </c>
      <c r="T20" s="994" t="s">
        <v>77</v>
      </c>
    </row>
    <row r="21" spans="1:20" ht="63" customHeight="1" x14ac:dyDescent="0.2">
      <c r="A21" s="1043" t="s">
        <v>2198</v>
      </c>
      <c r="B21" s="1043" t="s">
        <v>2031</v>
      </c>
      <c r="C21" s="1054" t="s">
        <v>2132</v>
      </c>
      <c r="D21" s="1044" t="s">
        <v>2133</v>
      </c>
      <c r="E21" s="1072">
        <v>44436</v>
      </c>
      <c r="F21" s="1067">
        <v>45896</v>
      </c>
      <c r="G21" s="1069" t="s">
        <v>34</v>
      </c>
      <c r="H21" s="1056" t="s">
        <v>34</v>
      </c>
      <c r="I21" s="1082" t="s">
        <v>2266</v>
      </c>
      <c r="J21" s="1073" t="s">
        <v>2136</v>
      </c>
      <c r="K21" s="1071" t="s">
        <v>2135</v>
      </c>
      <c r="L21" s="1074" t="s">
        <v>2515</v>
      </c>
      <c r="M21" s="1051" t="s">
        <v>454</v>
      </c>
      <c r="N21" s="1051">
        <v>120987.91</v>
      </c>
      <c r="O21" s="1051">
        <f>N21</f>
        <v>120987.91</v>
      </c>
      <c r="P21" s="1096" t="s">
        <v>2134</v>
      </c>
      <c r="Q21" s="1095" t="s">
        <v>2501</v>
      </c>
      <c r="R21" s="1076" t="s">
        <v>34</v>
      </c>
      <c r="S21" s="1095" t="s">
        <v>2280</v>
      </c>
      <c r="T21" s="994" t="s">
        <v>77</v>
      </c>
    </row>
    <row r="22" spans="1:20" ht="63" x14ac:dyDescent="0.2">
      <c r="A22" s="1065" t="s">
        <v>178</v>
      </c>
      <c r="B22" s="1065" t="s">
        <v>2031</v>
      </c>
      <c r="C22" s="1065" t="s">
        <v>182</v>
      </c>
      <c r="D22" s="1066" t="s">
        <v>2191</v>
      </c>
      <c r="E22" s="1067">
        <v>44802</v>
      </c>
      <c r="F22" s="1068">
        <v>45897</v>
      </c>
      <c r="G22" s="1046">
        <v>1834.74</v>
      </c>
      <c r="H22" s="1084">
        <v>45162</v>
      </c>
      <c r="I22" s="1074" t="s">
        <v>2051</v>
      </c>
      <c r="J22" s="1070">
        <v>33903944</v>
      </c>
      <c r="K22" s="1071" t="s">
        <v>180</v>
      </c>
      <c r="L22" s="1065" t="s">
        <v>2126</v>
      </c>
      <c r="M22" s="1051">
        <f>N22/12</f>
        <v>3057.9</v>
      </c>
      <c r="N22" s="1078">
        <v>36694.800000000003</v>
      </c>
      <c r="O22" s="1078">
        <v>36694.800000000003</v>
      </c>
      <c r="P22" s="1071" t="s">
        <v>2192</v>
      </c>
      <c r="Q22" s="1116" t="s">
        <v>2502</v>
      </c>
      <c r="R22" s="1087" t="s">
        <v>34</v>
      </c>
      <c r="S22" s="1087" t="s">
        <v>34</v>
      </c>
      <c r="T22" s="994" t="s">
        <v>77</v>
      </c>
    </row>
    <row r="23" spans="1:20" ht="47.25" x14ac:dyDescent="0.2">
      <c r="A23" s="1103" t="s">
        <v>56</v>
      </c>
      <c r="B23" s="1103" t="s">
        <v>2031</v>
      </c>
      <c r="C23" s="1101" t="s">
        <v>2314</v>
      </c>
      <c r="D23" s="1066" t="s">
        <v>2315</v>
      </c>
      <c r="E23" s="1067">
        <v>45169</v>
      </c>
      <c r="F23" s="1068">
        <v>45899</v>
      </c>
      <c r="G23" s="1152" t="s">
        <v>34</v>
      </c>
      <c r="H23" s="1084" t="s">
        <v>34</v>
      </c>
      <c r="I23" s="1104" t="s">
        <v>1982</v>
      </c>
      <c r="J23" s="1070">
        <v>33903907</v>
      </c>
      <c r="K23" s="1053" t="s">
        <v>2181</v>
      </c>
      <c r="L23" s="1065" t="s">
        <v>2330</v>
      </c>
      <c r="M23" s="1051" t="s">
        <v>2024</v>
      </c>
      <c r="N23" s="1051">
        <v>2969706</v>
      </c>
      <c r="O23" s="1051">
        <f>N23</f>
        <v>2969706</v>
      </c>
      <c r="P23" s="1071" t="s">
        <v>2318</v>
      </c>
      <c r="Q23" s="994" t="s">
        <v>2437</v>
      </c>
      <c r="R23" s="1076" t="s">
        <v>34</v>
      </c>
      <c r="S23" s="1076" t="s">
        <v>34</v>
      </c>
      <c r="T23" s="994" t="s">
        <v>77</v>
      </c>
    </row>
    <row r="24" spans="1:20" ht="63" x14ac:dyDescent="0.2">
      <c r="A24" s="1065" t="s">
        <v>2084</v>
      </c>
      <c r="B24" s="1065" t="s">
        <v>2031</v>
      </c>
      <c r="C24" s="1065" t="s">
        <v>2085</v>
      </c>
      <c r="D24" s="1066" t="s">
        <v>2086</v>
      </c>
      <c r="E24" s="1072">
        <v>44440</v>
      </c>
      <c r="F24" s="1072">
        <v>45900</v>
      </c>
      <c r="G24" s="1046">
        <v>4350</v>
      </c>
      <c r="H24" s="1056">
        <v>45990</v>
      </c>
      <c r="I24" s="1074" t="s">
        <v>2089</v>
      </c>
      <c r="J24" s="1070" t="s">
        <v>2088</v>
      </c>
      <c r="K24" s="1073" t="s">
        <v>585</v>
      </c>
      <c r="L24" s="1065" t="s">
        <v>1950</v>
      </c>
      <c r="M24" s="1093">
        <v>7250</v>
      </c>
      <c r="N24" s="1078">
        <v>87000</v>
      </c>
      <c r="O24" s="1078">
        <v>261000</v>
      </c>
      <c r="P24" s="1071" t="s">
        <v>2087</v>
      </c>
      <c r="Q24" s="1116" t="s">
        <v>2503</v>
      </c>
      <c r="R24" s="1087" t="s">
        <v>34</v>
      </c>
      <c r="S24" s="1087" t="s">
        <v>2123</v>
      </c>
      <c r="T24" s="994" t="s">
        <v>77</v>
      </c>
    </row>
    <row r="25" spans="1:20" ht="47.25" x14ac:dyDescent="0.2">
      <c r="A25" s="1065" t="s">
        <v>2353</v>
      </c>
      <c r="B25" s="1065" t="s">
        <v>2033</v>
      </c>
      <c r="C25" s="1065" t="s">
        <v>2354</v>
      </c>
      <c r="D25" s="1066" t="s">
        <v>2355</v>
      </c>
      <c r="E25" s="1072">
        <v>45180</v>
      </c>
      <c r="F25" s="1072">
        <v>45910</v>
      </c>
      <c r="G25" s="1046">
        <v>744450</v>
      </c>
      <c r="H25" s="1084">
        <v>45636</v>
      </c>
      <c r="I25" s="1065" t="s">
        <v>2358</v>
      </c>
      <c r="J25" s="1070">
        <v>33903938</v>
      </c>
      <c r="K25" s="1071" t="s">
        <v>2356</v>
      </c>
      <c r="L25" s="1074" t="s">
        <v>2516</v>
      </c>
      <c r="M25" s="1078">
        <f>N25/12</f>
        <v>1240750</v>
      </c>
      <c r="N25" s="1078">
        <v>14889000</v>
      </c>
      <c r="O25" s="1078">
        <v>14889000</v>
      </c>
      <c r="P25" s="1071" t="s">
        <v>2357</v>
      </c>
      <c r="Q25" s="984" t="s">
        <v>2470</v>
      </c>
      <c r="R25" s="1076" t="s">
        <v>34</v>
      </c>
      <c r="S25" s="1053" t="s">
        <v>34</v>
      </c>
      <c r="T25" s="984" t="s">
        <v>77</v>
      </c>
    </row>
    <row r="26" spans="1:20" ht="78.75" customHeight="1" x14ac:dyDescent="0.2">
      <c r="A26" s="1065" t="s">
        <v>211</v>
      </c>
      <c r="B26" s="1065" t="s">
        <v>2031</v>
      </c>
      <c r="C26" s="1103" t="s">
        <v>2193</v>
      </c>
      <c r="D26" s="1112" t="s">
        <v>2406</v>
      </c>
      <c r="E26" s="1105">
        <v>45198</v>
      </c>
      <c r="F26" s="1105">
        <v>45563</v>
      </c>
      <c r="G26" s="1046"/>
      <c r="H26" s="1084"/>
      <c r="I26" s="1103" t="s">
        <v>2195</v>
      </c>
      <c r="J26" s="1070">
        <v>33903910</v>
      </c>
      <c r="K26" s="1071" t="s">
        <v>213</v>
      </c>
      <c r="L26" s="1065" t="s">
        <v>2517</v>
      </c>
      <c r="M26" s="1113" t="s">
        <v>2025</v>
      </c>
      <c r="N26" s="1046">
        <v>10598.42</v>
      </c>
      <c r="O26" s="1046">
        <v>10598.42</v>
      </c>
      <c r="P26" s="1053" t="s">
        <v>2405</v>
      </c>
      <c r="Q26" s="1053" t="s">
        <v>34</v>
      </c>
      <c r="R26" s="1053" t="s">
        <v>34</v>
      </c>
      <c r="S26" s="1053" t="s">
        <v>34</v>
      </c>
      <c r="T26" s="984" t="s">
        <v>2473</v>
      </c>
    </row>
    <row r="27" spans="1:20" ht="94.5" customHeight="1" x14ac:dyDescent="0.2">
      <c r="A27" s="1082" t="s">
        <v>2369</v>
      </c>
      <c r="B27" s="1081" t="s">
        <v>2031</v>
      </c>
      <c r="C27" s="1082" t="s">
        <v>2230</v>
      </c>
      <c r="D27" s="1066" t="s">
        <v>2370</v>
      </c>
      <c r="E27" s="1067">
        <v>45213</v>
      </c>
      <c r="F27" s="1067">
        <v>45943</v>
      </c>
      <c r="G27" s="1110">
        <v>16380</v>
      </c>
      <c r="H27" s="1084">
        <v>45671</v>
      </c>
      <c r="I27" s="1065" t="s">
        <v>2231</v>
      </c>
      <c r="J27" s="1071">
        <v>33903907</v>
      </c>
      <c r="K27" s="1071" t="s">
        <v>2371</v>
      </c>
      <c r="L27" s="1082" t="s">
        <v>2233</v>
      </c>
      <c r="M27" s="1069" t="s">
        <v>2024</v>
      </c>
      <c r="N27" s="1069">
        <v>327600</v>
      </c>
      <c r="O27" s="1069">
        <f>N27</f>
        <v>327600</v>
      </c>
      <c r="P27" s="1071" t="s">
        <v>2292</v>
      </c>
      <c r="Q27" s="984" t="s">
        <v>2474</v>
      </c>
      <c r="R27" s="1053" t="s">
        <v>34</v>
      </c>
      <c r="S27" s="1053" t="s">
        <v>34</v>
      </c>
      <c r="T27" s="984" t="s">
        <v>77</v>
      </c>
    </row>
    <row r="28" spans="1:20" ht="63" x14ac:dyDescent="0.2">
      <c r="A28" s="1082" t="s">
        <v>2500</v>
      </c>
      <c r="B28" s="1081" t="s">
        <v>2031</v>
      </c>
      <c r="C28" s="1065" t="s">
        <v>2035</v>
      </c>
      <c r="D28" s="1066" t="s">
        <v>599</v>
      </c>
      <c r="E28" s="1067">
        <v>44125</v>
      </c>
      <c r="F28" s="1067">
        <v>45585</v>
      </c>
      <c r="G28" s="1046">
        <v>2900</v>
      </c>
      <c r="H28" s="1056">
        <v>45313</v>
      </c>
      <c r="I28" s="1065" t="s">
        <v>2117</v>
      </c>
      <c r="J28" s="1070">
        <v>33903970</v>
      </c>
      <c r="K28" s="1071" t="s">
        <v>598</v>
      </c>
      <c r="L28" s="1065" t="s">
        <v>1959</v>
      </c>
      <c r="M28" s="1051">
        <f>N28/12</f>
        <v>4833.333333333333</v>
      </c>
      <c r="N28" s="1051">
        <v>58000</v>
      </c>
      <c r="O28" s="1051">
        <v>240000</v>
      </c>
      <c r="P28" s="1071" t="s">
        <v>587</v>
      </c>
      <c r="Q28" s="1070" t="s">
        <v>2293</v>
      </c>
      <c r="R28" s="1053" t="s">
        <v>34</v>
      </c>
      <c r="S28" s="1053" t="s">
        <v>2103</v>
      </c>
      <c r="T28" s="1015" t="s">
        <v>2499</v>
      </c>
    </row>
    <row r="29" spans="1:20" ht="47.25" x14ac:dyDescent="0.2">
      <c r="A29" s="1065" t="s">
        <v>362</v>
      </c>
      <c r="B29" s="1065" t="s">
        <v>2033</v>
      </c>
      <c r="C29" s="1065" t="s">
        <v>2381</v>
      </c>
      <c r="D29" s="1066" t="s">
        <v>2412</v>
      </c>
      <c r="E29" s="1072">
        <v>45237</v>
      </c>
      <c r="F29" s="1072">
        <v>45602</v>
      </c>
      <c r="G29" s="1046"/>
      <c r="H29" s="1084"/>
      <c r="I29" s="1074" t="s">
        <v>1978</v>
      </c>
      <c r="J29" s="1070">
        <v>33903938</v>
      </c>
      <c r="K29" s="1071" t="s">
        <v>47</v>
      </c>
      <c r="L29" s="1065" t="s">
        <v>2380</v>
      </c>
      <c r="M29" s="1046">
        <f>N29/12</f>
        <v>119283.32</v>
      </c>
      <c r="N29" s="1078">
        <v>1431399.84</v>
      </c>
      <c r="O29" s="1078">
        <v>1431399.84</v>
      </c>
      <c r="P29" s="1071" t="s">
        <v>2346</v>
      </c>
      <c r="Q29" s="1076" t="s">
        <v>34</v>
      </c>
      <c r="R29" s="1076" t="s">
        <v>34</v>
      </c>
      <c r="S29" s="1076" t="s">
        <v>34</v>
      </c>
      <c r="T29" s="1025" t="s">
        <v>2475</v>
      </c>
    </row>
    <row r="30" spans="1:20" ht="47.25" customHeight="1" x14ac:dyDescent="0.2">
      <c r="A30" s="1054" t="s">
        <v>2477</v>
      </c>
      <c r="B30" s="1054" t="s">
        <v>2031</v>
      </c>
      <c r="C30" s="1054" t="s">
        <v>388</v>
      </c>
      <c r="D30" s="1097" t="s">
        <v>562</v>
      </c>
      <c r="E30" s="1115">
        <v>43783</v>
      </c>
      <c r="F30" s="1115">
        <v>45609</v>
      </c>
      <c r="G30" s="1061">
        <v>24977.200000000001</v>
      </c>
      <c r="H30" s="1056">
        <v>45243</v>
      </c>
      <c r="I30" s="1104" t="s">
        <v>1987</v>
      </c>
      <c r="J30" s="1058">
        <v>33903981</v>
      </c>
      <c r="K30" s="1058" t="s">
        <v>73</v>
      </c>
      <c r="L30" s="1065" t="s">
        <v>2283</v>
      </c>
      <c r="M30" s="1075">
        <v>41628.658333333296</v>
      </c>
      <c r="N30" s="1051">
        <v>499543.9</v>
      </c>
      <c r="O30" s="1051">
        <v>2497719.5</v>
      </c>
      <c r="P30" s="1070" t="s">
        <v>2106</v>
      </c>
      <c r="Q30" s="1096" t="s">
        <v>2382</v>
      </c>
      <c r="R30" s="1053" t="s">
        <v>34</v>
      </c>
      <c r="S30" s="1053" t="s">
        <v>34</v>
      </c>
      <c r="T30" s="1076" t="s">
        <v>34</v>
      </c>
    </row>
    <row r="31" spans="1:20" ht="45" customHeight="1" x14ac:dyDescent="0.25">
      <c r="A31" s="1081" t="s">
        <v>1955</v>
      </c>
      <c r="B31" s="1081" t="s">
        <v>2031</v>
      </c>
      <c r="C31" s="1082" t="s">
        <v>2275</v>
      </c>
      <c r="D31" s="1066" t="s">
        <v>2419</v>
      </c>
      <c r="E31" s="1067">
        <v>45281</v>
      </c>
      <c r="F31" s="1068">
        <v>45646</v>
      </c>
      <c r="G31" s="1069">
        <f>0.05*N31</f>
        <v>630</v>
      </c>
      <c r="H31" s="1056">
        <v>45675</v>
      </c>
      <c r="I31" s="1133" t="s">
        <v>2420</v>
      </c>
      <c r="J31" s="1070">
        <v>33904024</v>
      </c>
      <c r="K31" s="1102" t="s">
        <v>2421</v>
      </c>
      <c r="L31" s="1134" t="s">
        <v>2422</v>
      </c>
      <c r="M31" s="1046" t="s">
        <v>2025</v>
      </c>
      <c r="N31" s="1135">
        <v>12600</v>
      </c>
      <c r="O31" s="1046">
        <f>N31</f>
        <v>12600</v>
      </c>
      <c r="P31" s="1071" t="s">
        <v>2423</v>
      </c>
      <c r="Q31" s="1070" t="s">
        <v>77</v>
      </c>
      <c r="R31" s="1053" t="s">
        <v>77</v>
      </c>
      <c r="S31" s="1053" t="s">
        <v>77</v>
      </c>
      <c r="T31" s="994" t="s">
        <v>2467</v>
      </c>
    </row>
    <row r="32" spans="1:20" s="1032" customFormat="1" ht="78.75" x14ac:dyDescent="0.2">
      <c r="A32" s="1065" t="s">
        <v>2478</v>
      </c>
      <c r="B32" s="1065" t="s">
        <v>2031</v>
      </c>
      <c r="C32" s="1065" t="s">
        <v>2300</v>
      </c>
      <c r="D32" s="1066" t="s">
        <v>570</v>
      </c>
      <c r="E32" s="1067">
        <v>43829</v>
      </c>
      <c r="F32" s="1068">
        <v>45655</v>
      </c>
      <c r="G32" s="1046">
        <v>4368.33</v>
      </c>
      <c r="H32" s="1056" t="s">
        <v>51</v>
      </c>
      <c r="I32" s="1065" t="s">
        <v>2301</v>
      </c>
      <c r="J32" s="1070">
        <v>33903001</v>
      </c>
      <c r="K32" s="1071" t="s">
        <v>592</v>
      </c>
      <c r="L32" s="1065" t="s">
        <v>1990</v>
      </c>
      <c r="M32" s="1108" t="s">
        <v>2024</v>
      </c>
      <c r="N32" s="1078">
        <v>293728.16000000003</v>
      </c>
      <c r="O32" s="1078">
        <v>1299163.06</v>
      </c>
      <c r="P32" s="1071" t="s">
        <v>423</v>
      </c>
      <c r="Q32" s="1079" t="s">
        <v>2372</v>
      </c>
      <c r="R32" s="1100" t="s">
        <v>2339</v>
      </c>
      <c r="S32" s="1053" t="s">
        <v>34</v>
      </c>
      <c r="T32" s="1076" t="s">
        <v>34</v>
      </c>
    </row>
    <row r="33" spans="1:21" ht="107.25" customHeight="1" x14ac:dyDescent="0.2">
      <c r="A33" s="1065" t="s">
        <v>2488</v>
      </c>
      <c r="B33" s="1043" t="s">
        <v>2033</v>
      </c>
      <c r="C33" s="1065" t="s">
        <v>578</v>
      </c>
      <c r="D33" s="1066" t="s">
        <v>579</v>
      </c>
      <c r="E33" s="1072">
        <v>43832</v>
      </c>
      <c r="F33" s="1072">
        <v>45658</v>
      </c>
      <c r="G33" s="1046">
        <v>477491.75</v>
      </c>
      <c r="H33" s="1056">
        <v>45292</v>
      </c>
      <c r="I33" s="1074" t="s">
        <v>1976</v>
      </c>
      <c r="J33" s="1070">
        <v>33903938</v>
      </c>
      <c r="K33" s="1071" t="s">
        <v>589</v>
      </c>
      <c r="L33" s="1074" t="s">
        <v>2516</v>
      </c>
      <c r="M33" s="1051">
        <v>799899.75</v>
      </c>
      <c r="N33" s="1078">
        <f>M33*12</f>
        <v>9598797</v>
      </c>
      <c r="O33" s="1078">
        <v>33082704.151000001</v>
      </c>
      <c r="P33" s="1071" t="s">
        <v>580</v>
      </c>
      <c r="Q33" s="1094" t="s">
        <v>2438</v>
      </c>
      <c r="R33" s="1095" t="s">
        <v>2498</v>
      </c>
      <c r="S33" s="1053" t="s">
        <v>2108</v>
      </c>
      <c r="T33" s="1151" t="s">
        <v>2481</v>
      </c>
    </row>
    <row r="34" spans="1:21" ht="47.25" x14ac:dyDescent="0.2">
      <c r="A34" s="1065" t="s">
        <v>2240</v>
      </c>
      <c r="B34" s="1065" t="s">
        <v>2031</v>
      </c>
      <c r="C34" s="1065" t="s">
        <v>2241</v>
      </c>
      <c r="D34" s="1044" t="s">
        <v>2256</v>
      </c>
      <c r="E34" s="1045">
        <v>44953</v>
      </c>
      <c r="F34" s="1072">
        <v>45683</v>
      </c>
      <c r="G34" s="1056" t="s">
        <v>34</v>
      </c>
      <c r="H34" s="1056" t="s">
        <v>34</v>
      </c>
      <c r="I34" s="1074" t="s">
        <v>2249</v>
      </c>
      <c r="J34" s="1070">
        <v>33903301</v>
      </c>
      <c r="K34" s="1071" t="s">
        <v>2243</v>
      </c>
      <c r="L34" s="1074" t="s">
        <v>2521</v>
      </c>
      <c r="M34" s="1078" t="s">
        <v>2024</v>
      </c>
      <c r="N34" s="1062">
        <v>299999.90999999997</v>
      </c>
      <c r="O34" s="1062">
        <v>299999.90999999997</v>
      </c>
      <c r="P34" s="1071" t="s">
        <v>2257</v>
      </c>
      <c r="Q34" s="994" t="s">
        <v>2351</v>
      </c>
      <c r="R34" s="1076" t="s">
        <v>34</v>
      </c>
      <c r="S34" s="1076" t="s">
        <v>34</v>
      </c>
      <c r="T34" s="994" t="s">
        <v>2489</v>
      </c>
    </row>
    <row r="35" spans="1:21" s="189" customFormat="1" ht="54" customHeight="1" x14ac:dyDescent="0.2">
      <c r="A35" s="1065" t="s">
        <v>2072</v>
      </c>
      <c r="B35" s="1065" t="s">
        <v>2033</v>
      </c>
      <c r="C35" s="1043" t="s">
        <v>2425</v>
      </c>
      <c r="D35" s="1066" t="s">
        <v>2466</v>
      </c>
      <c r="E35" s="1072">
        <v>45447</v>
      </c>
      <c r="F35" s="1072">
        <v>45688</v>
      </c>
      <c r="G35" s="1046">
        <v>193237</v>
      </c>
      <c r="H35" s="1056">
        <v>45688</v>
      </c>
      <c r="I35" s="1074" t="s">
        <v>1978</v>
      </c>
      <c r="J35" s="1070">
        <v>33903938</v>
      </c>
      <c r="K35" s="1071" t="s">
        <v>399</v>
      </c>
      <c r="L35" s="1065" t="s">
        <v>1961</v>
      </c>
      <c r="M35" s="1111">
        <v>463219.24</v>
      </c>
      <c r="N35" s="1148">
        <v>3659432</v>
      </c>
      <c r="O35" s="1078">
        <v>3659432</v>
      </c>
      <c r="P35" s="1071" t="s">
        <v>2428</v>
      </c>
      <c r="Q35" s="1053" t="s">
        <v>77</v>
      </c>
      <c r="R35" s="994" t="s">
        <v>34</v>
      </c>
      <c r="S35" s="1100" t="s">
        <v>34</v>
      </c>
      <c r="T35" s="994" t="s">
        <v>2484</v>
      </c>
      <c r="U35" s="1021"/>
    </row>
    <row r="36" spans="1:21" ht="78.75" x14ac:dyDescent="0.2">
      <c r="A36" s="1065" t="s">
        <v>2490</v>
      </c>
      <c r="B36" s="1065" t="s">
        <v>2033</v>
      </c>
      <c r="C36" s="1065" t="s">
        <v>1967</v>
      </c>
      <c r="D36" s="1066" t="s">
        <v>496</v>
      </c>
      <c r="E36" s="1067">
        <v>43521</v>
      </c>
      <c r="F36" s="1067">
        <v>45712</v>
      </c>
      <c r="G36" s="1046">
        <v>12473.98</v>
      </c>
      <c r="H36" s="1056">
        <v>45803</v>
      </c>
      <c r="I36" s="1074" t="s">
        <v>1978</v>
      </c>
      <c r="J36" s="1070">
        <v>33903938</v>
      </c>
      <c r="K36" s="1071" t="s">
        <v>399</v>
      </c>
      <c r="L36" s="1074" t="s">
        <v>2513</v>
      </c>
      <c r="M36" s="1046">
        <v>20789.96</v>
      </c>
      <c r="N36" s="1046">
        <f>M36*12</f>
        <v>249479.52</v>
      </c>
      <c r="O36" s="1051">
        <v>1360929.13</v>
      </c>
      <c r="P36" s="1071" t="s">
        <v>400</v>
      </c>
      <c r="Q36" s="1070" t="s">
        <v>2361</v>
      </c>
      <c r="R36" s="1100" t="s">
        <v>2340</v>
      </c>
      <c r="S36" s="1053" t="s">
        <v>484</v>
      </c>
      <c r="T36" s="994" t="s">
        <v>77</v>
      </c>
    </row>
    <row r="37" spans="1:21" ht="63" customHeight="1" x14ac:dyDescent="0.25">
      <c r="A37" s="1065" t="s">
        <v>2491</v>
      </c>
      <c r="B37" s="1065" t="s">
        <v>2033</v>
      </c>
      <c r="C37" s="1065" t="s">
        <v>2391</v>
      </c>
      <c r="D37" s="1066" t="s">
        <v>2262</v>
      </c>
      <c r="E37" s="1067">
        <v>44986</v>
      </c>
      <c r="F37" s="1068">
        <v>45716</v>
      </c>
      <c r="G37" s="1046">
        <v>372587.5</v>
      </c>
      <c r="H37" s="1084">
        <v>45809</v>
      </c>
      <c r="I37" s="1127" t="s">
        <v>2273</v>
      </c>
      <c r="J37" s="1070">
        <v>33903912</v>
      </c>
      <c r="K37" s="1071" t="s">
        <v>2263</v>
      </c>
      <c r="L37" s="1074" t="s">
        <v>2511</v>
      </c>
      <c r="M37" s="1108">
        <f>N37/12</f>
        <v>585733.39333333331</v>
      </c>
      <c r="N37" s="1078">
        <v>7028800.7199999997</v>
      </c>
      <c r="O37" s="1078">
        <v>7028800.7199999997</v>
      </c>
      <c r="P37" s="1070" t="s">
        <v>2165</v>
      </c>
      <c r="Q37" s="1071" t="s">
        <v>2362</v>
      </c>
      <c r="R37" s="1070" t="s">
        <v>2476</v>
      </c>
      <c r="S37" s="1071" t="s">
        <v>34</v>
      </c>
      <c r="T37" s="1008" t="s">
        <v>2485</v>
      </c>
    </row>
    <row r="38" spans="1:21" ht="63" x14ac:dyDescent="0.2">
      <c r="A38" s="1043" t="s">
        <v>178</v>
      </c>
      <c r="B38" s="1043" t="s">
        <v>2031</v>
      </c>
      <c r="C38" s="1065" t="s">
        <v>2156</v>
      </c>
      <c r="D38" s="1066" t="s">
        <v>2157</v>
      </c>
      <c r="E38" s="1072">
        <v>44630</v>
      </c>
      <c r="F38" s="1072">
        <v>45725</v>
      </c>
      <c r="G38" s="1046">
        <v>606914.56000000006</v>
      </c>
      <c r="H38" s="1084">
        <v>45729</v>
      </c>
      <c r="I38" s="1074" t="s">
        <v>2163</v>
      </c>
      <c r="J38" s="1070" t="s">
        <v>2158</v>
      </c>
      <c r="K38" s="1071" t="s">
        <v>291</v>
      </c>
      <c r="L38" s="1043" t="s">
        <v>1949</v>
      </c>
      <c r="M38" s="1078">
        <v>337174.77</v>
      </c>
      <c r="N38" s="1078">
        <v>12138291.720000001</v>
      </c>
      <c r="O38" s="1078">
        <v>12138291.720000001</v>
      </c>
      <c r="P38" s="1071" t="s">
        <v>2159</v>
      </c>
      <c r="Q38" s="1087" t="s">
        <v>34</v>
      </c>
      <c r="R38" s="1087" t="s">
        <v>34</v>
      </c>
      <c r="S38" s="1087" t="s">
        <v>34</v>
      </c>
      <c r="T38" s="994" t="s">
        <v>2492</v>
      </c>
    </row>
    <row r="39" spans="1:21" ht="47.25" x14ac:dyDescent="0.2">
      <c r="A39" s="1043" t="s">
        <v>2122</v>
      </c>
      <c r="B39" s="1043" t="s">
        <v>2032</v>
      </c>
      <c r="C39" s="1065" t="s">
        <v>311</v>
      </c>
      <c r="D39" s="1066" t="s">
        <v>2250</v>
      </c>
      <c r="E39" s="1067">
        <v>45016</v>
      </c>
      <c r="F39" s="1068">
        <v>45746</v>
      </c>
      <c r="G39" s="1046">
        <v>11819.02</v>
      </c>
      <c r="H39" s="1084"/>
      <c r="I39" s="1074" t="s">
        <v>2200</v>
      </c>
      <c r="J39" s="1070">
        <v>33903968</v>
      </c>
      <c r="K39" s="1071" t="s">
        <v>71</v>
      </c>
      <c r="L39" s="1065" t="s">
        <v>2520</v>
      </c>
      <c r="M39" s="1111">
        <f>N39/12</f>
        <v>32830.624166666668</v>
      </c>
      <c r="N39" s="1078">
        <v>393967.49</v>
      </c>
      <c r="O39" s="1078" t="s">
        <v>2444</v>
      </c>
      <c r="P39" s="1071" t="s">
        <v>2251</v>
      </c>
      <c r="Q39" s="1079" t="s">
        <v>2374</v>
      </c>
      <c r="R39" s="1076" t="s">
        <v>34</v>
      </c>
      <c r="S39" s="1076" t="s">
        <v>34</v>
      </c>
      <c r="T39" s="1076" t="s">
        <v>2493</v>
      </c>
    </row>
    <row r="40" spans="1:21" s="1031" customFormat="1" ht="63" customHeight="1" x14ac:dyDescent="0.2">
      <c r="A40" s="1054" t="s">
        <v>2303</v>
      </c>
      <c r="B40" s="1054" t="s">
        <v>2031</v>
      </c>
      <c r="C40" s="1054" t="s">
        <v>2304</v>
      </c>
      <c r="D40" s="1097" t="s">
        <v>2305</v>
      </c>
      <c r="E40" s="1067">
        <v>45021</v>
      </c>
      <c r="F40" s="1109">
        <v>45751</v>
      </c>
      <c r="G40" s="1090" t="s">
        <v>34</v>
      </c>
      <c r="H40" s="1056" t="s">
        <v>34</v>
      </c>
      <c r="I40" s="1057" t="s">
        <v>2310</v>
      </c>
      <c r="J40" s="1058" t="s">
        <v>2308</v>
      </c>
      <c r="K40" s="1058" t="s">
        <v>2309</v>
      </c>
      <c r="L40" s="1074" t="s">
        <v>2307</v>
      </c>
      <c r="M40" s="1075" t="s">
        <v>2025</v>
      </c>
      <c r="N40" s="1061">
        <v>640281.18999999994</v>
      </c>
      <c r="O40" s="1061">
        <v>1456281.19</v>
      </c>
      <c r="P40" s="1058" t="s">
        <v>2306</v>
      </c>
      <c r="Q40" s="1076" t="s">
        <v>2373</v>
      </c>
      <c r="R40" s="1071" t="s">
        <v>34</v>
      </c>
      <c r="S40" s="1071" t="s">
        <v>34</v>
      </c>
      <c r="T40" s="1076"/>
    </row>
    <row r="41" spans="1:21" ht="78.75" customHeight="1" x14ac:dyDescent="0.2">
      <c r="A41" s="1081" t="s">
        <v>2005</v>
      </c>
      <c r="B41" s="1081" t="s">
        <v>2033</v>
      </c>
      <c r="C41" s="1101" t="s">
        <v>2277</v>
      </c>
      <c r="D41" s="1066" t="s">
        <v>2006</v>
      </c>
      <c r="E41" s="1045">
        <v>44293</v>
      </c>
      <c r="F41" s="1045">
        <v>45753</v>
      </c>
      <c r="G41" s="1083">
        <v>283315.52</v>
      </c>
      <c r="H41" s="1056">
        <v>45479</v>
      </c>
      <c r="I41" s="1059" t="s">
        <v>2201</v>
      </c>
      <c r="J41" s="1102" t="s">
        <v>2007</v>
      </c>
      <c r="K41" s="1053" t="s">
        <v>2008</v>
      </c>
      <c r="L41" s="1074" t="s">
        <v>2510</v>
      </c>
      <c r="M41" s="1051">
        <v>5787876.2400000002</v>
      </c>
      <c r="N41" s="1051">
        <f>M41*12</f>
        <v>69454514.879999995</v>
      </c>
      <c r="O41" s="1051" t="s">
        <v>2445</v>
      </c>
      <c r="P41" s="1071" t="s">
        <v>2009</v>
      </c>
      <c r="Q41" s="1096" t="s">
        <v>2375</v>
      </c>
      <c r="R41" s="1096" t="s">
        <v>2432</v>
      </c>
      <c r="S41" s="1076" t="s">
        <v>2076</v>
      </c>
      <c r="T41" s="1008" t="s">
        <v>2446</v>
      </c>
    </row>
    <row r="42" spans="1:21" ht="78.75" x14ac:dyDescent="0.2">
      <c r="A42" s="1043" t="s">
        <v>2456</v>
      </c>
      <c r="B42" s="1043" t="s">
        <v>2031</v>
      </c>
      <c r="C42" s="1146" t="s">
        <v>2457</v>
      </c>
      <c r="D42" s="1066" t="s">
        <v>2458</v>
      </c>
      <c r="E42" s="1072">
        <v>45426</v>
      </c>
      <c r="F42" s="1072">
        <v>45974</v>
      </c>
      <c r="G42" s="1046">
        <f>0.001*N42</f>
        <v>1048.1400000000001</v>
      </c>
      <c r="H42" s="1084">
        <v>45974</v>
      </c>
      <c r="I42" s="1074" t="s">
        <v>2460</v>
      </c>
      <c r="J42" s="1102" t="s">
        <v>2461</v>
      </c>
      <c r="K42" s="1144" t="s">
        <v>2462</v>
      </c>
      <c r="L42" s="1043" t="s">
        <v>2459</v>
      </c>
      <c r="M42" s="1078">
        <f>N42/18</f>
        <v>58230</v>
      </c>
      <c r="N42" s="1145">
        <v>1048140</v>
      </c>
      <c r="O42" s="1078">
        <f>N42</f>
        <v>1048140</v>
      </c>
      <c r="P42" s="1071" t="s">
        <v>2463</v>
      </c>
      <c r="Q42" s="1087"/>
      <c r="R42" s="1087"/>
      <c r="S42" s="1087"/>
      <c r="T42" s="994"/>
    </row>
    <row r="43" spans="1:21" ht="63" x14ac:dyDescent="0.2">
      <c r="A43" s="1065" t="s">
        <v>2494</v>
      </c>
      <c r="B43" s="1065" t="s">
        <v>2031</v>
      </c>
      <c r="C43" s="1065" t="s">
        <v>1963</v>
      </c>
      <c r="D43" s="1066" t="s">
        <v>2237</v>
      </c>
      <c r="E43" s="1067">
        <v>44897</v>
      </c>
      <c r="F43" s="1067">
        <v>45992</v>
      </c>
      <c r="G43" s="1099"/>
      <c r="H43" s="1084"/>
      <c r="I43" s="1065" t="s">
        <v>2167</v>
      </c>
      <c r="J43" s="1070">
        <v>33903913</v>
      </c>
      <c r="K43" s="1071" t="s">
        <v>192</v>
      </c>
      <c r="L43" s="1074" t="s">
        <v>2509</v>
      </c>
      <c r="M43" s="1061">
        <v>21646.799999999999</v>
      </c>
      <c r="N43" s="1046">
        <v>259761.59999999998</v>
      </c>
      <c r="O43" s="1061">
        <v>757741.08000000031</v>
      </c>
      <c r="P43" s="1071" t="s">
        <v>2238</v>
      </c>
      <c r="Q43" s="1076" t="s">
        <v>2338</v>
      </c>
      <c r="R43" s="1076" t="s">
        <v>34</v>
      </c>
      <c r="S43" s="1095" t="s">
        <v>2496</v>
      </c>
      <c r="T43" s="994" t="s">
        <v>2073</v>
      </c>
    </row>
    <row r="44" spans="1:21" ht="45.75" customHeight="1" x14ac:dyDescent="0.2">
      <c r="A44" s="1129" t="s">
        <v>2413</v>
      </c>
      <c r="B44" s="1081" t="s">
        <v>2031</v>
      </c>
      <c r="C44" s="1065" t="s">
        <v>2414</v>
      </c>
      <c r="D44" s="1066" t="s">
        <v>2415</v>
      </c>
      <c r="E44" s="1067">
        <v>45273</v>
      </c>
      <c r="F44" s="1068">
        <v>46003</v>
      </c>
      <c r="G44" s="1069">
        <f>0.05*N44</f>
        <v>1062000</v>
      </c>
      <c r="H44" s="1056">
        <v>46093</v>
      </c>
      <c r="I44" s="1065" t="s">
        <v>2416</v>
      </c>
      <c r="J44" s="1070">
        <v>33904014</v>
      </c>
      <c r="K44" s="1130" t="s">
        <v>2417</v>
      </c>
      <c r="L44" s="1131" t="s">
        <v>2508</v>
      </c>
      <c r="M44" s="1046" t="s">
        <v>2025</v>
      </c>
      <c r="N44" s="1132">
        <v>21240000</v>
      </c>
      <c r="O44" s="1046">
        <f>N44</f>
        <v>21240000</v>
      </c>
      <c r="P44" s="1071" t="s">
        <v>2418</v>
      </c>
      <c r="Q44" s="1070" t="s">
        <v>34</v>
      </c>
      <c r="R44" s="1053" t="s">
        <v>34</v>
      </c>
      <c r="S44" s="1053" t="s">
        <v>34</v>
      </c>
      <c r="T44" s="1008" t="s">
        <v>2483</v>
      </c>
    </row>
    <row r="45" spans="1:21" ht="47.25" x14ac:dyDescent="0.2">
      <c r="A45" s="1065" t="s">
        <v>2037</v>
      </c>
      <c r="B45" s="1065" t="s">
        <v>2038</v>
      </c>
      <c r="C45" s="1065" t="s">
        <v>2039</v>
      </c>
      <c r="D45" s="1066" t="s">
        <v>2040</v>
      </c>
      <c r="E45" s="1067">
        <v>44330</v>
      </c>
      <c r="F45" s="1068">
        <v>46155</v>
      </c>
      <c r="G45" s="1069" t="s">
        <v>34</v>
      </c>
      <c r="H45" s="1056" t="s">
        <v>34</v>
      </c>
      <c r="I45" s="1126" t="s">
        <v>2049</v>
      </c>
      <c r="J45" s="1070">
        <v>33903616</v>
      </c>
      <c r="K45" s="1071" t="s">
        <v>2042</v>
      </c>
      <c r="L45" s="1059" t="s">
        <v>2041</v>
      </c>
      <c r="M45" s="1046">
        <v>10293.23</v>
      </c>
      <c r="N45" s="1046">
        <f>M45*12</f>
        <v>123518.76</v>
      </c>
      <c r="O45" s="1046">
        <v>607064.30999999959</v>
      </c>
      <c r="P45" s="1071" t="s">
        <v>2043</v>
      </c>
      <c r="Q45" s="1070" t="s">
        <v>2236</v>
      </c>
      <c r="R45" s="1100" t="s">
        <v>2443</v>
      </c>
      <c r="S45" s="1053" t="s">
        <v>2164</v>
      </c>
      <c r="T45" s="994" t="s">
        <v>34</v>
      </c>
    </row>
    <row r="46" spans="1:21" ht="78.75" x14ac:dyDescent="0.2">
      <c r="A46" s="1054" t="s">
        <v>2258</v>
      </c>
      <c r="B46" s="1054" t="s">
        <v>2031</v>
      </c>
      <c r="C46" s="1054" t="s">
        <v>2259</v>
      </c>
      <c r="D46" s="1097" t="s">
        <v>2260</v>
      </c>
      <c r="E46" s="1109">
        <v>44953</v>
      </c>
      <c r="F46" s="1109">
        <v>46048</v>
      </c>
      <c r="G46" s="1110">
        <v>16529.62</v>
      </c>
      <c r="H46" s="1084">
        <v>46139</v>
      </c>
      <c r="I46" s="1057" t="s">
        <v>2270</v>
      </c>
      <c r="J46" s="1058">
        <v>33904006</v>
      </c>
      <c r="K46" s="1058" t="s">
        <v>2261</v>
      </c>
      <c r="L46" s="1082" t="s">
        <v>2267</v>
      </c>
      <c r="M46" s="1075">
        <v>27549.372499999998</v>
      </c>
      <c r="N46" s="1078">
        <v>330592.46999999997</v>
      </c>
      <c r="O46" s="1078">
        <v>330592.46999999997</v>
      </c>
      <c r="P46" s="1058" t="s">
        <v>2268</v>
      </c>
      <c r="Q46" s="1071" t="s">
        <v>34</v>
      </c>
      <c r="R46" s="1071" t="s">
        <v>34</v>
      </c>
      <c r="S46" s="1071" t="s">
        <v>34</v>
      </c>
      <c r="T46" s="1071" t="s">
        <v>34</v>
      </c>
    </row>
    <row r="47" spans="1:21" ht="47.25" x14ac:dyDescent="0.2">
      <c r="A47" s="1065" t="s">
        <v>2410</v>
      </c>
      <c r="B47" s="1065" t="s">
        <v>2031</v>
      </c>
      <c r="C47" s="1065" t="s">
        <v>2411</v>
      </c>
      <c r="D47" s="1066" t="s">
        <v>2386</v>
      </c>
      <c r="E47" s="1067">
        <v>45246</v>
      </c>
      <c r="F47" s="1068">
        <v>46341</v>
      </c>
      <c r="G47" s="1069">
        <v>7235.51</v>
      </c>
      <c r="H47" s="1118">
        <v>46434</v>
      </c>
      <c r="I47" s="1065" t="s">
        <v>2400</v>
      </c>
      <c r="J47" s="1070">
        <v>33903901</v>
      </c>
      <c r="K47" s="1071" t="s">
        <v>2387</v>
      </c>
      <c r="L47" s="1059" t="s">
        <v>2388</v>
      </c>
      <c r="M47" s="1046" t="s">
        <v>2025</v>
      </c>
      <c r="N47" s="1046">
        <v>361775.39</v>
      </c>
      <c r="O47" s="1046">
        <v>361775.39</v>
      </c>
      <c r="P47" s="1071" t="s">
        <v>2389</v>
      </c>
      <c r="Q47" s="1076" t="s">
        <v>34</v>
      </c>
      <c r="R47" s="1076" t="s">
        <v>34</v>
      </c>
      <c r="S47" s="1076" t="s">
        <v>34</v>
      </c>
      <c r="T47" s="1076" t="s">
        <v>34</v>
      </c>
    </row>
    <row r="48" spans="1:21" ht="63" x14ac:dyDescent="0.2">
      <c r="A48" s="1065" t="s">
        <v>2522</v>
      </c>
      <c r="B48" s="1043" t="s">
        <v>2031</v>
      </c>
      <c r="C48" s="1065" t="s">
        <v>1962</v>
      </c>
      <c r="D48" s="1066" t="s">
        <v>2523</v>
      </c>
      <c r="E48" s="1072">
        <v>45560</v>
      </c>
      <c r="F48" s="1072">
        <v>46654</v>
      </c>
      <c r="G48" s="1046">
        <v>25270.39</v>
      </c>
      <c r="H48" s="1056">
        <v>46745</v>
      </c>
      <c r="I48" s="1074" t="s">
        <v>2094</v>
      </c>
      <c r="J48" s="1070" t="s">
        <v>2092</v>
      </c>
      <c r="K48" s="1071" t="s">
        <v>2091</v>
      </c>
      <c r="L48" s="1074" t="s">
        <v>2524</v>
      </c>
      <c r="M48" s="1051">
        <f>N48/36</f>
        <v>14039.109722222223</v>
      </c>
      <c r="N48" s="1051">
        <v>505407.95</v>
      </c>
      <c r="O48" s="1051">
        <v>505407.95</v>
      </c>
      <c r="P48" s="1071" t="s">
        <v>2525</v>
      </c>
      <c r="Q48" s="1073" t="s">
        <v>34</v>
      </c>
      <c r="R48" s="1076" t="s">
        <v>34</v>
      </c>
      <c r="S48" s="1076" t="s">
        <v>34</v>
      </c>
      <c r="T48" s="994" t="s">
        <v>77</v>
      </c>
    </row>
    <row r="49" spans="1:20" ht="63" x14ac:dyDescent="0.2">
      <c r="A49" s="1065" t="s">
        <v>2526</v>
      </c>
      <c r="B49" s="1043" t="s">
        <v>2031</v>
      </c>
      <c r="C49" s="1065" t="s">
        <v>2527</v>
      </c>
      <c r="D49" s="1066" t="s">
        <v>2528</v>
      </c>
      <c r="E49" s="1072">
        <v>45567</v>
      </c>
      <c r="F49" s="1072">
        <v>46661</v>
      </c>
      <c r="G49" s="1046">
        <v>10074.09</v>
      </c>
      <c r="H49" s="1056"/>
      <c r="I49" s="1074" t="s">
        <v>2529</v>
      </c>
      <c r="J49" s="1070" t="s">
        <v>2092</v>
      </c>
      <c r="K49" s="1102" t="s">
        <v>2530</v>
      </c>
      <c r="L49" s="1074" t="s">
        <v>2524</v>
      </c>
      <c r="M49" s="1051">
        <f>N49/36</f>
        <v>5596.72</v>
      </c>
      <c r="N49" s="1051">
        <v>201481.92</v>
      </c>
      <c r="O49" s="1051">
        <v>201481.92</v>
      </c>
      <c r="P49" s="1071" t="s">
        <v>2531</v>
      </c>
      <c r="Q49" s="1073" t="s">
        <v>34</v>
      </c>
      <c r="R49" s="1076" t="s">
        <v>34</v>
      </c>
      <c r="S49" s="1076" t="s">
        <v>34</v>
      </c>
      <c r="T49" s="994" t="s">
        <v>77</v>
      </c>
    </row>
    <row r="50" spans="1:20" ht="63" x14ac:dyDescent="0.2">
      <c r="A50" s="1065" t="s">
        <v>2526</v>
      </c>
      <c r="B50" s="1043" t="s">
        <v>2031</v>
      </c>
      <c r="C50" s="1065" t="s">
        <v>2533</v>
      </c>
      <c r="D50" s="1066" t="s">
        <v>2534</v>
      </c>
      <c r="E50" s="1072">
        <v>46662</v>
      </c>
      <c r="F50" s="1072">
        <v>46661</v>
      </c>
      <c r="G50" s="1046">
        <f>0.05*189343.08</f>
        <v>9467.1540000000005</v>
      </c>
      <c r="H50" s="1056">
        <v>189343.08</v>
      </c>
      <c r="I50" s="1074" t="s">
        <v>2529</v>
      </c>
      <c r="J50" s="1070" t="s">
        <v>2092</v>
      </c>
      <c r="K50" s="1102" t="s">
        <v>2530</v>
      </c>
      <c r="L50" s="1074" t="s">
        <v>2524</v>
      </c>
      <c r="M50" s="1051">
        <f>N50/36</f>
        <v>5259.53</v>
      </c>
      <c r="N50" s="1051">
        <v>189343.08</v>
      </c>
      <c r="O50" s="1051">
        <v>189343.08</v>
      </c>
      <c r="P50" s="1071" t="s">
        <v>2532</v>
      </c>
      <c r="Q50" s="1162" t="s">
        <v>34</v>
      </c>
      <c r="R50" s="1076" t="s">
        <v>34</v>
      </c>
      <c r="S50" s="1076" t="s">
        <v>34</v>
      </c>
      <c r="T50" s="994" t="s">
        <v>77</v>
      </c>
    </row>
    <row r="71" spans="2:2" x14ac:dyDescent="0.2">
      <c r="B71" s="1037"/>
    </row>
    <row r="1282" spans="7:7" x14ac:dyDescent="0.2">
      <c r="G1282" s="1141"/>
    </row>
    <row r="1283" spans="7:7" x14ac:dyDescent="0.2">
      <c r="G1283" s="1141"/>
    </row>
    <row r="1284" spans="7:7" x14ac:dyDescent="0.2">
      <c r="G1284" s="1141"/>
    </row>
    <row r="1285" spans="7:7" x14ac:dyDescent="0.2">
      <c r="G1285" s="1141"/>
    </row>
    <row r="1286" spans="7:7" x14ac:dyDescent="0.2">
      <c r="G1286" s="1141"/>
    </row>
    <row r="1287" spans="7:7" x14ac:dyDescent="0.2">
      <c r="G1287" s="1141"/>
    </row>
    <row r="1288" spans="7:7" x14ac:dyDescent="0.2">
      <c r="G1288" s="1141"/>
    </row>
    <row r="1289" spans="7:7" x14ac:dyDescent="0.2">
      <c r="G1289" s="1141"/>
    </row>
    <row r="1290" spans="7:7" x14ac:dyDescent="0.2">
      <c r="G1290" s="1141"/>
    </row>
    <row r="1291" spans="7:7" x14ac:dyDescent="0.2">
      <c r="G1291" s="1141"/>
    </row>
    <row r="1292" spans="7:7" x14ac:dyDescent="0.2">
      <c r="G1292" s="1141"/>
    </row>
    <row r="1293" spans="7:7" x14ac:dyDescent="0.2">
      <c r="G1293" s="1141"/>
    </row>
    <row r="1294" spans="7:7" x14ac:dyDescent="0.2">
      <c r="G1294" s="1141"/>
    </row>
    <row r="1295" spans="7:7" x14ac:dyDescent="0.2">
      <c r="G1295" s="1141"/>
    </row>
    <row r="1296" spans="7:7" x14ac:dyDescent="0.2">
      <c r="G1296" s="1141"/>
    </row>
    <row r="1297" spans="7:7" x14ac:dyDescent="0.2">
      <c r="G1297" s="1141"/>
    </row>
    <row r="1298" spans="7:7" x14ac:dyDescent="0.2">
      <c r="G1298" s="1141"/>
    </row>
    <row r="1299" spans="7:7" x14ac:dyDescent="0.2">
      <c r="G1299" s="1141"/>
    </row>
    <row r="1300" spans="7:7" x14ac:dyDescent="0.2">
      <c r="G1300" s="1141"/>
    </row>
    <row r="1301" spans="7:7" x14ac:dyDescent="0.2">
      <c r="G1301" s="1141"/>
    </row>
    <row r="1302" spans="7:7" x14ac:dyDescent="0.2">
      <c r="G1302" s="1141"/>
    </row>
    <row r="1303" spans="7:7" x14ac:dyDescent="0.2">
      <c r="G1303" s="1141"/>
    </row>
    <row r="1304" spans="7:7" x14ac:dyDescent="0.2">
      <c r="G1304" s="1141"/>
    </row>
    <row r="1305" spans="7:7" x14ac:dyDescent="0.2">
      <c r="G1305" s="1141"/>
    </row>
    <row r="1306" spans="7:7" x14ac:dyDescent="0.2">
      <c r="G1306" s="1141"/>
    </row>
    <row r="1307" spans="7:7" x14ac:dyDescent="0.2">
      <c r="G1307" s="1141"/>
    </row>
    <row r="1308" spans="7:7" x14ac:dyDescent="0.2">
      <c r="G1308" s="1141"/>
    </row>
    <row r="1309" spans="7:7" x14ac:dyDescent="0.2">
      <c r="G1309" s="1141"/>
    </row>
    <row r="1310" spans="7:7" x14ac:dyDescent="0.2">
      <c r="G1310" s="1141"/>
    </row>
    <row r="1311" spans="7:7" x14ac:dyDescent="0.2">
      <c r="G1311" s="1141"/>
    </row>
    <row r="1312" spans="7:7" x14ac:dyDescent="0.2">
      <c r="G1312" s="1141"/>
    </row>
    <row r="1313" spans="7:7" x14ac:dyDescent="0.2">
      <c r="G1313" s="1141"/>
    </row>
    <row r="1314" spans="7:7" x14ac:dyDescent="0.2">
      <c r="G1314" s="1141"/>
    </row>
    <row r="1315" spans="7:7" x14ac:dyDescent="0.2">
      <c r="G1315" s="1141"/>
    </row>
    <row r="1316" spans="7:7" x14ac:dyDescent="0.2">
      <c r="G1316" s="1141"/>
    </row>
    <row r="1317" spans="7:7" x14ac:dyDescent="0.2">
      <c r="G1317" s="1141"/>
    </row>
    <row r="1318" spans="7:7" x14ac:dyDescent="0.2">
      <c r="G1318" s="1141"/>
    </row>
    <row r="1319" spans="7:7" x14ac:dyDescent="0.2">
      <c r="G1319" s="1141"/>
    </row>
    <row r="1320" spans="7:7" x14ac:dyDescent="0.2">
      <c r="G1320" s="1141"/>
    </row>
    <row r="1321" spans="7:7" x14ac:dyDescent="0.2">
      <c r="G1321" s="1141"/>
    </row>
    <row r="1322" spans="7:7" x14ac:dyDescent="0.2">
      <c r="G1322" s="1141"/>
    </row>
    <row r="1323" spans="7:7" x14ac:dyDescent="0.2">
      <c r="G1323" s="1141"/>
    </row>
    <row r="1324" spans="7:7" x14ac:dyDescent="0.2">
      <c r="G1324" s="1141"/>
    </row>
    <row r="1325" spans="7:7" x14ac:dyDescent="0.2">
      <c r="G1325" s="1141"/>
    </row>
    <row r="1326" spans="7:7" x14ac:dyDescent="0.2">
      <c r="G1326" s="1141"/>
    </row>
    <row r="1327" spans="7:7" x14ac:dyDescent="0.2">
      <c r="G1327" s="1141"/>
    </row>
    <row r="1328" spans="7:7" x14ac:dyDescent="0.2">
      <c r="G1328" s="1141"/>
    </row>
    <row r="1329" spans="7:7" x14ac:dyDescent="0.2">
      <c r="G1329" s="1141"/>
    </row>
    <row r="1330" spans="7:7" x14ac:dyDescent="0.2">
      <c r="G1330" s="1141"/>
    </row>
    <row r="1331" spans="7:7" x14ac:dyDescent="0.2">
      <c r="G1331" s="1141"/>
    </row>
    <row r="1332" spans="7:7" x14ac:dyDescent="0.2">
      <c r="G1332" s="1141"/>
    </row>
    <row r="1333" spans="7:7" x14ac:dyDescent="0.2">
      <c r="G1333" s="1141"/>
    </row>
    <row r="1334" spans="7:7" x14ac:dyDescent="0.2">
      <c r="G1334" s="1141"/>
    </row>
    <row r="1335" spans="7:7" x14ac:dyDescent="0.2">
      <c r="G1335" s="1141"/>
    </row>
    <row r="1336" spans="7:7" x14ac:dyDescent="0.2">
      <c r="G1336" s="1141"/>
    </row>
    <row r="1337" spans="7:7" x14ac:dyDescent="0.2">
      <c r="G1337" s="1141"/>
    </row>
    <row r="1338" spans="7:7" x14ac:dyDescent="0.2">
      <c r="G1338" s="1141"/>
    </row>
    <row r="1339" spans="7:7" x14ac:dyDescent="0.2">
      <c r="G1339" s="1141"/>
    </row>
    <row r="1340" spans="7:7" x14ac:dyDescent="0.2">
      <c r="G1340" s="1141"/>
    </row>
    <row r="1341" spans="7:7" x14ac:dyDescent="0.2">
      <c r="G1341" s="1141"/>
    </row>
    <row r="1342" spans="7:7" x14ac:dyDescent="0.2">
      <c r="G1342" s="1141"/>
    </row>
    <row r="1343" spans="7:7" x14ac:dyDescent="0.2">
      <c r="G1343" s="1141"/>
    </row>
    <row r="1344" spans="7:7" x14ac:dyDescent="0.2">
      <c r="G1344" s="1141"/>
    </row>
    <row r="1345" spans="7:7" x14ac:dyDescent="0.2">
      <c r="G1345" s="1141"/>
    </row>
    <row r="1346" spans="7:7" x14ac:dyDescent="0.2">
      <c r="G1346" s="1141"/>
    </row>
    <row r="1347" spans="7:7" x14ac:dyDescent="0.2">
      <c r="G1347" s="1141"/>
    </row>
    <row r="1348" spans="7:7" x14ac:dyDescent="0.2">
      <c r="G1348" s="1141"/>
    </row>
    <row r="1349" spans="7:7" x14ac:dyDescent="0.2">
      <c r="G1349" s="1141"/>
    </row>
    <row r="1350" spans="7:7" x14ac:dyDescent="0.2">
      <c r="G1350" s="1141"/>
    </row>
    <row r="1351" spans="7:7" x14ac:dyDescent="0.2">
      <c r="G1351" s="1141"/>
    </row>
    <row r="1352" spans="7:7" x14ac:dyDescent="0.2">
      <c r="G1352" s="1141"/>
    </row>
    <row r="1353" spans="7:7" x14ac:dyDescent="0.2">
      <c r="G1353" s="1141"/>
    </row>
    <row r="1354" spans="7:7" x14ac:dyDescent="0.2">
      <c r="G1354" s="1141"/>
    </row>
    <row r="1355" spans="7:7" x14ac:dyDescent="0.2">
      <c r="G1355" s="1141"/>
    </row>
    <row r="1356" spans="7:7" x14ac:dyDescent="0.2">
      <c r="G1356" s="1141"/>
    </row>
    <row r="1357" spans="7:7" x14ac:dyDescent="0.2">
      <c r="G1357" s="1141"/>
    </row>
    <row r="1358" spans="7:7" x14ac:dyDescent="0.2">
      <c r="G1358" s="1141"/>
    </row>
    <row r="1359" spans="7:7" x14ac:dyDescent="0.2">
      <c r="G1359" s="1141"/>
    </row>
    <row r="1360" spans="7:7" x14ac:dyDescent="0.2">
      <c r="G1360" s="1141"/>
    </row>
    <row r="1361" spans="7:7" x14ac:dyDescent="0.2">
      <c r="G1361" s="1141"/>
    </row>
    <row r="1362" spans="7:7" x14ac:dyDescent="0.2">
      <c r="G1362" s="1141"/>
    </row>
    <row r="1363" spans="7:7" x14ac:dyDescent="0.2">
      <c r="G1363" s="1141"/>
    </row>
    <row r="1364" spans="7:7" x14ac:dyDescent="0.2">
      <c r="G1364" s="1141"/>
    </row>
    <row r="1365" spans="7:7" x14ac:dyDescent="0.2">
      <c r="G1365" s="1141"/>
    </row>
    <row r="1366" spans="7:7" x14ac:dyDescent="0.2">
      <c r="G1366" s="1141"/>
    </row>
    <row r="1367" spans="7:7" x14ac:dyDescent="0.2">
      <c r="G1367" s="1141"/>
    </row>
    <row r="1368" spans="7:7" x14ac:dyDescent="0.2">
      <c r="G1368" s="1141"/>
    </row>
    <row r="1369" spans="7:7" x14ac:dyDescent="0.2">
      <c r="G1369" s="1141"/>
    </row>
    <row r="1370" spans="7:7" x14ac:dyDescent="0.2">
      <c r="G1370" s="1141"/>
    </row>
    <row r="1371" spans="7:7" x14ac:dyDescent="0.2">
      <c r="G1371" s="1141"/>
    </row>
    <row r="1372" spans="7:7" x14ac:dyDescent="0.2">
      <c r="G1372" s="1141"/>
    </row>
    <row r="1373" spans="7:7" x14ac:dyDescent="0.2">
      <c r="G1373" s="1141"/>
    </row>
    <row r="1374" spans="7:7" x14ac:dyDescent="0.2">
      <c r="G1374" s="1141"/>
    </row>
    <row r="1375" spans="7:7" x14ac:dyDescent="0.2">
      <c r="G1375" s="1141"/>
    </row>
    <row r="1376" spans="7:7" x14ac:dyDescent="0.2">
      <c r="G1376" s="1141"/>
    </row>
    <row r="1377" spans="7:7" x14ac:dyDescent="0.2">
      <c r="G1377" s="1141"/>
    </row>
    <row r="1378" spans="7:7" x14ac:dyDescent="0.2">
      <c r="G1378" s="1141"/>
    </row>
    <row r="1379" spans="7:7" x14ac:dyDescent="0.2">
      <c r="G1379" s="1141"/>
    </row>
    <row r="1380" spans="7:7" x14ac:dyDescent="0.2">
      <c r="G1380" s="1141"/>
    </row>
    <row r="1381" spans="7:7" x14ac:dyDescent="0.2">
      <c r="G1381" s="1141"/>
    </row>
    <row r="1382" spans="7:7" x14ac:dyDescent="0.2">
      <c r="G1382" s="1141"/>
    </row>
    <row r="1383" spans="7:7" x14ac:dyDescent="0.2">
      <c r="G1383" s="1141"/>
    </row>
    <row r="1384" spans="7:7" x14ac:dyDescent="0.2">
      <c r="G1384" s="1141"/>
    </row>
    <row r="1385" spans="7:7" x14ac:dyDescent="0.2">
      <c r="G1385" s="1141"/>
    </row>
    <row r="1386" spans="7:7" x14ac:dyDescent="0.2">
      <c r="G1386" s="1141"/>
    </row>
    <row r="1387" spans="7:7" x14ac:dyDescent="0.2">
      <c r="G1387" s="1141"/>
    </row>
    <row r="1388" spans="7:7" x14ac:dyDescent="0.2">
      <c r="G1388" s="1141"/>
    </row>
    <row r="1389" spans="7:7" x14ac:dyDescent="0.2">
      <c r="G1389" s="1141"/>
    </row>
    <row r="1390" spans="7:7" x14ac:dyDescent="0.2">
      <c r="G1390" s="1141"/>
    </row>
    <row r="1391" spans="7:7" x14ac:dyDescent="0.2">
      <c r="G1391" s="1141"/>
    </row>
    <row r="1392" spans="7:7" x14ac:dyDescent="0.2">
      <c r="G1392" s="1141"/>
    </row>
    <row r="1393" spans="7:7" x14ac:dyDescent="0.2">
      <c r="G1393" s="1141"/>
    </row>
    <row r="1394" spans="7:7" x14ac:dyDescent="0.2">
      <c r="G1394" s="1141"/>
    </row>
    <row r="1395" spans="7:7" x14ac:dyDescent="0.2">
      <c r="G1395" s="1141"/>
    </row>
    <row r="1396" spans="7:7" x14ac:dyDescent="0.2">
      <c r="G1396" s="1141"/>
    </row>
    <row r="1397" spans="7:7" x14ac:dyDescent="0.2">
      <c r="G1397" s="1141"/>
    </row>
    <row r="1398" spans="7:7" x14ac:dyDescent="0.2">
      <c r="G1398" s="1141"/>
    </row>
    <row r="1399" spans="7:7" x14ac:dyDescent="0.2">
      <c r="G1399" s="1141"/>
    </row>
    <row r="1400" spans="7:7" x14ac:dyDescent="0.2">
      <c r="G1400" s="1141"/>
    </row>
    <row r="1401" spans="7:7" x14ac:dyDescent="0.2">
      <c r="G1401" s="1141"/>
    </row>
    <row r="1402" spans="7:7" x14ac:dyDescent="0.2">
      <c r="G1402" s="1141"/>
    </row>
    <row r="1403" spans="7:7" x14ac:dyDescent="0.2">
      <c r="G1403" s="1141"/>
    </row>
    <row r="1404" spans="7:7" x14ac:dyDescent="0.2">
      <c r="G1404" s="1141"/>
    </row>
    <row r="1405" spans="7:7" x14ac:dyDescent="0.2">
      <c r="G1405" s="1141"/>
    </row>
    <row r="1406" spans="7:7" x14ac:dyDescent="0.2">
      <c r="G1406" s="1141"/>
    </row>
    <row r="1407" spans="7:7" x14ac:dyDescent="0.2">
      <c r="G1407" s="1141"/>
    </row>
    <row r="1408" spans="7:7" x14ac:dyDescent="0.2">
      <c r="G1408" s="1141"/>
    </row>
    <row r="1409" spans="7:7" x14ac:dyDescent="0.2">
      <c r="G1409" s="1141"/>
    </row>
    <row r="1410" spans="7:7" x14ac:dyDescent="0.2">
      <c r="G1410" s="1141"/>
    </row>
    <row r="1411" spans="7:7" x14ac:dyDescent="0.2">
      <c r="G1411" s="1141"/>
    </row>
    <row r="1412" spans="7:7" x14ac:dyDescent="0.2">
      <c r="G1412" s="1141"/>
    </row>
    <row r="1413" spans="7:7" x14ac:dyDescent="0.2">
      <c r="G1413" s="1141"/>
    </row>
    <row r="1414" spans="7:7" x14ac:dyDescent="0.2">
      <c r="G1414" s="1141"/>
    </row>
    <row r="1415" spans="7:7" x14ac:dyDescent="0.2">
      <c r="G1415" s="1141"/>
    </row>
    <row r="1416" spans="7:7" x14ac:dyDescent="0.2">
      <c r="G1416" s="1141"/>
    </row>
    <row r="1417" spans="7:7" x14ac:dyDescent="0.2">
      <c r="G1417" s="1141"/>
    </row>
    <row r="1418" spans="7:7" x14ac:dyDescent="0.2">
      <c r="G1418" s="1141"/>
    </row>
    <row r="1419" spans="7:7" x14ac:dyDescent="0.2">
      <c r="G1419" s="1141"/>
    </row>
    <row r="1420" spans="7:7" x14ac:dyDescent="0.2">
      <c r="G1420" s="1141"/>
    </row>
    <row r="1421" spans="7:7" x14ac:dyDescent="0.2">
      <c r="G1421" s="1141"/>
    </row>
    <row r="1422" spans="7:7" x14ac:dyDescent="0.2">
      <c r="G1422" s="1141"/>
    </row>
    <row r="1423" spans="7:7" x14ac:dyDescent="0.2">
      <c r="G1423" s="1141"/>
    </row>
    <row r="1424" spans="7:7" x14ac:dyDescent="0.2">
      <c r="G1424" s="1141"/>
    </row>
    <row r="1425" spans="7:7" x14ac:dyDescent="0.2">
      <c r="G1425" s="1141"/>
    </row>
    <row r="1426" spans="7:7" x14ac:dyDescent="0.2">
      <c r="G1426" s="1141"/>
    </row>
    <row r="1427" spans="7:7" x14ac:dyDescent="0.2">
      <c r="G1427" s="1141"/>
    </row>
    <row r="1428" spans="7:7" x14ac:dyDescent="0.2">
      <c r="G1428" s="1141"/>
    </row>
    <row r="1429" spans="7:7" x14ac:dyDescent="0.2">
      <c r="G1429" s="1141"/>
    </row>
    <row r="1430" spans="7:7" x14ac:dyDescent="0.2">
      <c r="G1430" s="1141"/>
    </row>
    <row r="1431" spans="7:7" x14ac:dyDescent="0.2">
      <c r="G1431" s="1141"/>
    </row>
    <row r="1432" spans="7:7" x14ac:dyDescent="0.2">
      <c r="G1432" s="1141"/>
    </row>
    <row r="1433" spans="7:7" x14ac:dyDescent="0.2">
      <c r="G1433" s="1141"/>
    </row>
    <row r="1434" spans="7:7" x14ac:dyDescent="0.2">
      <c r="G1434" s="1141"/>
    </row>
    <row r="1435" spans="7:7" x14ac:dyDescent="0.2">
      <c r="G1435" s="1141"/>
    </row>
    <row r="1436" spans="7:7" x14ac:dyDescent="0.2">
      <c r="G1436" s="1141"/>
    </row>
    <row r="1437" spans="7:7" x14ac:dyDescent="0.2">
      <c r="G1437" s="1141"/>
    </row>
    <row r="1438" spans="7:7" x14ac:dyDescent="0.2">
      <c r="G1438" s="1141"/>
    </row>
    <row r="1439" spans="7:7" x14ac:dyDescent="0.2">
      <c r="G1439" s="1141"/>
    </row>
    <row r="1440" spans="7:7" x14ac:dyDescent="0.2">
      <c r="G1440" s="1141"/>
    </row>
    <row r="1441" spans="7:7" x14ac:dyDescent="0.2">
      <c r="G1441" s="1141"/>
    </row>
    <row r="1442" spans="7:7" x14ac:dyDescent="0.2">
      <c r="G1442" s="1141"/>
    </row>
    <row r="1443" spans="7:7" x14ac:dyDescent="0.2">
      <c r="G1443" s="1141"/>
    </row>
    <row r="1444" spans="7:7" x14ac:dyDescent="0.2">
      <c r="G1444" s="1141"/>
    </row>
    <row r="1445" spans="7:7" x14ac:dyDescent="0.2">
      <c r="G1445" s="1141"/>
    </row>
    <row r="1446" spans="7:7" x14ac:dyDescent="0.2">
      <c r="G1446" s="1141"/>
    </row>
    <row r="1447" spans="7:7" x14ac:dyDescent="0.2">
      <c r="G1447" s="1141"/>
    </row>
    <row r="1448" spans="7:7" x14ac:dyDescent="0.2">
      <c r="G1448" s="1141"/>
    </row>
    <row r="1449" spans="7:7" x14ac:dyDescent="0.2">
      <c r="G1449" s="1141"/>
    </row>
    <row r="1450" spans="7:7" x14ac:dyDescent="0.2">
      <c r="G1450" s="1141"/>
    </row>
    <row r="1451" spans="7:7" x14ac:dyDescent="0.2">
      <c r="G1451" s="1141"/>
    </row>
    <row r="1452" spans="7:7" x14ac:dyDescent="0.2">
      <c r="G1452" s="1141"/>
    </row>
    <row r="1453" spans="7:7" x14ac:dyDescent="0.2">
      <c r="G1453" s="1141"/>
    </row>
    <row r="1454" spans="7:7" x14ac:dyDescent="0.2">
      <c r="G1454" s="1141"/>
    </row>
    <row r="1455" spans="7:7" x14ac:dyDescent="0.2">
      <c r="G1455" s="1141"/>
    </row>
    <row r="1456" spans="7:7" x14ac:dyDescent="0.2">
      <c r="G1456" s="1141"/>
    </row>
    <row r="1457" spans="7:7" x14ac:dyDescent="0.2">
      <c r="G1457" s="1141"/>
    </row>
    <row r="1458" spans="7:7" x14ac:dyDescent="0.2">
      <c r="G1458" s="1141"/>
    </row>
    <row r="1459" spans="7:7" x14ac:dyDescent="0.2">
      <c r="G1459" s="1141"/>
    </row>
    <row r="1460" spans="7:7" x14ac:dyDescent="0.2">
      <c r="G1460" s="1141"/>
    </row>
    <row r="1461" spans="7:7" x14ac:dyDescent="0.2">
      <c r="G1461" s="1141"/>
    </row>
    <row r="1462" spans="7:7" x14ac:dyDescent="0.2">
      <c r="G1462" s="1141"/>
    </row>
    <row r="1463" spans="7:7" x14ac:dyDescent="0.2">
      <c r="G1463" s="1141"/>
    </row>
    <row r="1464" spans="7:7" x14ac:dyDescent="0.2">
      <c r="G1464" s="1141"/>
    </row>
    <row r="1465" spans="7:7" x14ac:dyDescent="0.2">
      <c r="G1465" s="1141"/>
    </row>
    <row r="1466" spans="7:7" x14ac:dyDescent="0.2">
      <c r="G1466" s="1141"/>
    </row>
    <row r="1467" spans="7:7" x14ac:dyDescent="0.2">
      <c r="G1467" s="1141"/>
    </row>
    <row r="1468" spans="7:7" x14ac:dyDescent="0.2">
      <c r="G1468" s="1141"/>
    </row>
    <row r="1469" spans="7:7" x14ac:dyDescent="0.2">
      <c r="G1469" s="1141"/>
    </row>
    <row r="1470" spans="7:7" x14ac:dyDescent="0.2">
      <c r="G1470" s="1141"/>
    </row>
    <row r="1471" spans="7:7" x14ac:dyDescent="0.2">
      <c r="G1471" s="1141"/>
    </row>
    <row r="1472" spans="7:7" x14ac:dyDescent="0.2">
      <c r="G1472" s="1141"/>
    </row>
    <row r="1473" spans="7:7" x14ac:dyDescent="0.2">
      <c r="G1473" s="1141"/>
    </row>
    <row r="1474" spans="7:7" x14ac:dyDescent="0.2">
      <c r="G1474" s="1141"/>
    </row>
    <row r="1475" spans="7:7" x14ac:dyDescent="0.2">
      <c r="G1475" s="1141"/>
    </row>
    <row r="1476" spans="7:7" x14ac:dyDescent="0.2">
      <c r="G1476" s="1141"/>
    </row>
    <row r="1477" spans="7:7" x14ac:dyDescent="0.2">
      <c r="G1477" s="1141"/>
    </row>
    <row r="1478" spans="7:7" x14ac:dyDescent="0.2">
      <c r="G1478" s="1141"/>
    </row>
    <row r="1479" spans="7:7" x14ac:dyDescent="0.2">
      <c r="G1479" s="1141"/>
    </row>
    <row r="1480" spans="7:7" x14ac:dyDescent="0.2">
      <c r="G1480" s="1141"/>
    </row>
    <row r="1481" spans="7:7" x14ac:dyDescent="0.2">
      <c r="G1481" s="1141"/>
    </row>
    <row r="1482" spans="7:7" x14ac:dyDescent="0.2">
      <c r="G1482" s="1141"/>
    </row>
    <row r="1483" spans="7:7" x14ac:dyDescent="0.2">
      <c r="G1483" s="1141"/>
    </row>
    <row r="1484" spans="7:7" x14ac:dyDescent="0.2">
      <c r="G1484" s="1141"/>
    </row>
    <row r="1485" spans="7:7" x14ac:dyDescent="0.2">
      <c r="G1485" s="1141"/>
    </row>
    <row r="1486" spans="7:7" x14ac:dyDescent="0.2">
      <c r="G1486" s="1141"/>
    </row>
    <row r="1487" spans="7:7" x14ac:dyDescent="0.2">
      <c r="G1487" s="1141"/>
    </row>
    <row r="1488" spans="7:7" x14ac:dyDescent="0.2">
      <c r="G1488" s="1141"/>
    </row>
    <row r="1489" spans="7:7" x14ac:dyDescent="0.2">
      <c r="G1489" s="1141"/>
    </row>
    <row r="1490" spans="7:7" x14ac:dyDescent="0.2">
      <c r="G1490" s="1141"/>
    </row>
    <row r="1491" spans="7:7" x14ac:dyDescent="0.2">
      <c r="G1491" s="1141"/>
    </row>
    <row r="1492" spans="7:7" x14ac:dyDescent="0.2">
      <c r="G1492" s="1141"/>
    </row>
    <row r="1493" spans="7:7" x14ac:dyDescent="0.2">
      <c r="G1493" s="1141"/>
    </row>
    <row r="1494" spans="7:7" x14ac:dyDescent="0.2">
      <c r="G1494" s="1141"/>
    </row>
    <row r="1495" spans="7:7" x14ac:dyDescent="0.2">
      <c r="G1495" s="1141"/>
    </row>
    <row r="1496" spans="7:7" x14ac:dyDescent="0.2">
      <c r="G1496" s="1141"/>
    </row>
    <row r="1497" spans="7:7" x14ac:dyDescent="0.2">
      <c r="G1497" s="1141"/>
    </row>
    <row r="1498" spans="7:7" x14ac:dyDescent="0.2">
      <c r="G1498" s="1141"/>
    </row>
    <row r="1499" spans="7:7" x14ac:dyDescent="0.2">
      <c r="G1499" s="1141"/>
    </row>
    <row r="1500" spans="7:7" x14ac:dyDescent="0.2">
      <c r="G1500" s="1141"/>
    </row>
    <row r="1501" spans="7:7" x14ac:dyDescent="0.2">
      <c r="G1501" s="1141"/>
    </row>
    <row r="1502" spans="7:7" x14ac:dyDescent="0.2">
      <c r="G1502" s="1141"/>
    </row>
    <row r="1503" spans="7:7" x14ac:dyDescent="0.2">
      <c r="G1503" s="1141"/>
    </row>
    <row r="1504" spans="7:7" x14ac:dyDescent="0.2">
      <c r="G1504" s="1141"/>
    </row>
    <row r="1505" spans="7:7" x14ac:dyDescent="0.2">
      <c r="G1505" s="1141"/>
    </row>
    <row r="1506" spans="7:7" x14ac:dyDescent="0.2">
      <c r="G1506" s="1141"/>
    </row>
    <row r="1507" spans="7:7" x14ac:dyDescent="0.2">
      <c r="G1507" s="1141"/>
    </row>
    <row r="1508" spans="7:7" x14ac:dyDescent="0.2">
      <c r="G1508" s="1141"/>
    </row>
    <row r="1509" spans="7:7" x14ac:dyDescent="0.2">
      <c r="G1509" s="1141"/>
    </row>
    <row r="1510" spans="7:7" x14ac:dyDescent="0.2">
      <c r="G1510" s="1141"/>
    </row>
    <row r="1511" spans="7:7" x14ac:dyDescent="0.2">
      <c r="G1511" s="1141"/>
    </row>
    <row r="1512" spans="7:7" x14ac:dyDescent="0.2">
      <c r="G1512" s="1141"/>
    </row>
    <row r="1513" spans="7:7" x14ac:dyDescent="0.2">
      <c r="G1513" s="1141"/>
    </row>
    <row r="1514" spans="7:7" x14ac:dyDescent="0.2">
      <c r="G1514" s="1141"/>
    </row>
    <row r="1515" spans="7:7" x14ac:dyDescent="0.2">
      <c r="G1515" s="1141"/>
    </row>
    <row r="1516" spans="7:7" x14ac:dyDescent="0.2">
      <c r="G1516" s="1141"/>
    </row>
    <row r="1517" spans="7:7" x14ac:dyDescent="0.2">
      <c r="G1517" s="1141"/>
    </row>
    <row r="1518" spans="7:7" x14ac:dyDescent="0.2">
      <c r="G1518" s="1141"/>
    </row>
    <row r="1519" spans="7:7" x14ac:dyDescent="0.2">
      <c r="G1519" s="1141"/>
    </row>
    <row r="1520" spans="7:7" x14ac:dyDescent="0.2">
      <c r="G1520" s="1141"/>
    </row>
    <row r="1521" spans="7:7" x14ac:dyDescent="0.2">
      <c r="G1521" s="1141"/>
    </row>
    <row r="1522" spans="7:7" x14ac:dyDescent="0.2">
      <c r="G1522" s="1141"/>
    </row>
    <row r="1523" spans="7:7" x14ac:dyDescent="0.2">
      <c r="G1523" s="1141"/>
    </row>
    <row r="1524" spans="7:7" x14ac:dyDescent="0.2">
      <c r="G1524" s="1141"/>
    </row>
    <row r="1525" spans="7:7" x14ac:dyDescent="0.2">
      <c r="G1525" s="1141"/>
    </row>
    <row r="1526" spans="7:7" x14ac:dyDescent="0.2">
      <c r="G1526" s="1141"/>
    </row>
    <row r="1527" spans="7:7" x14ac:dyDescent="0.2">
      <c r="G1527" s="1141"/>
    </row>
    <row r="1528" spans="7:7" x14ac:dyDescent="0.2">
      <c r="G1528" s="1141"/>
    </row>
    <row r="1529" spans="7:7" x14ac:dyDescent="0.2">
      <c r="G1529" s="1141"/>
    </row>
    <row r="1530" spans="7:7" x14ac:dyDescent="0.2">
      <c r="G1530" s="1141"/>
    </row>
    <row r="1531" spans="7:7" x14ac:dyDescent="0.2">
      <c r="G1531" s="1141"/>
    </row>
    <row r="1532" spans="7:7" x14ac:dyDescent="0.2">
      <c r="G1532" s="1141"/>
    </row>
    <row r="1533" spans="7:7" x14ac:dyDescent="0.2">
      <c r="G1533" s="1141"/>
    </row>
    <row r="1534" spans="7:7" x14ac:dyDescent="0.2">
      <c r="G1534" s="1141"/>
    </row>
    <row r="1535" spans="7:7" x14ac:dyDescent="0.2">
      <c r="G1535" s="1141"/>
    </row>
    <row r="1536" spans="7:7" x14ac:dyDescent="0.2">
      <c r="G1536" s="1141"/>
    </row>
    <row r="1537" spans="7:7" x14ac:dyDescent="0.2">
      <c r="G1537" s="1141"/>
    </row>
    <row r="1538" spans="7:7" x14ac:dyDescent="0.2">
      <c r="G1538" s="1141"/>
    </row>
    <row r="1539" spans="7:7" x14ac:dyDescent="0.2">
      <c r="G1539" s="1141"/>
    </row>
    <row r="1540" spans="7:7" x14ac:dyDescent="0.2">
      <c r="G1540" s="1141"/>
    </row>
    <row r="1541" spans="7:7" x14ac:dyDescent="0.2">
      <c r="G1541" s="1141"/>
    </row>
    <row r="1542" spans="7:7" x14ac:dyDescent="0.2">
      <c r="G1542" s="1141"/>
    </row>
    <row r="1543" spans="7:7" x14ac:dyDescent="0.2">
      <c r="G1543" s="1141"/>
    </row>
    <row r="1544" spans="7:7" x14ac:dyDescent="0.2">
      <c r="G1544" s="1141"/>
    </row>
    <row r="1545" spans="7:7" x14ac:dyDescent="0.2">
      <c r="G1545" s="1141"/>
    </row>
    <row r="1546" spans="7:7" x14ac:dyDescent="0.2">
      <c r="G1546" s="1141"/>
    </row>
    <row r="1547" spans="7:7" x14ac:dyDescent="0.2">
      <c r="G1547" s="1141"/>
    </row>
    <row r="1548" spans="7:7" x14ac:dyDescent="0.2">
      <c r="G1548" s="1141"/>
    </row>
    <row r="1549" spans="7:7" x14ac:dyDescent="0.2">
      <c r="G1549" s="1141"/>
    </row>
    <row r="1550" spans="7:7" x14ac:dyDescent="0.2">
      <c r="G1550" s="1141"/>
    </row>
    <row r="1551" spans="7:7" x14ac:dyDescent="0.2">
      <c r="G1551" s="1141"/>
    </row>
    <row r="1552" spans="7:7" x14ac:dyDescent="0.2">
      <c r="G1552" s="1141"/>
    </row>
    <row r="1553" spans="7:7" x14ac:dyDescent="0.2">
      <c r="G1553" s="1141"/>
    </row>
    <row r="1554" spans="7:7" x14ac:dyDescent="0.2">
      <c r="G1554" s="1141"/>
    </row>
    <row r="1555" spans="7:7" x14ac:dyDescent="0.2">
      <c r="G1555" s="1141"/>
    </row>
    <row r="1556" spans="7:7" x14ac:dyDescent="0.2">
      <c r="G1556" s="1141"/>
    </row>
    <row r="1557" spans="7:7" x14ac:dyDescent="0.2">
      <c r="G1557" s="1141"/>
    </row>
    <row r="1558" spans="7:7" x14ac:dyDescent="0.2">
      <c r="G1558" s="1141"/>
    </row>
    <row r="1559" spans="7:7" x14ac:dyDescent="0.2">
      <c r="G1559" s="1141"/>
    </row>
    <row r="1560" spans="7:7" x14ac:dyDescent="0.2">
      <c r="G1560" s="1141"/>
    </row>
    <row r="1561" spans="7:7" x14ac:dyDescent="0.2">
      <c r="G1561" s="1141"/>
    </row>
    <row r="1562" spans="7:7" x14ac:dyDescent="0.2">
      <c r="G1562" s="1141"/>
    </row>
    <row r="1563" spans="7:7" x14ac:dyDescent="0.2">
      <c r="G1563" s="1141"/>
    </row>
    <row r="1564" spans="7:7" x14ac:dyDescent="0.2">
      <c r="G1564" s="1141"/>
    </row>
    <row r="1565" spans="7:7" x14ac:dyDescent="0.2">
      <c r="G1565" s="1141"/>
    </row>
    <row r="1566" spans="7:7" x14ac:dyDescent="0.2">
      <c r="G1566" s="1141"/>
    </row>
    <row r="1567" spans="7:7" x14ac:dyDescent="0.2">
      <c r="G1567" s="1141"/>
    </row>
    <row r="1568" spans="7:7" x14ac:dyDescent="0.2">
      <c r="G1568" s="1141"/>
    </row>
    <row r="1569" spans="7:7" x14ac:dyDescent="0.2">
      <c r="G1569" s="1141"/>
    </row>
    <row r="1570" spans="7:7" x14ac:dyDescent="0.2">
      <c r="G1570" s="1141"/>
    </row>
    <row r="1571" spans="7:7" x14ac:dyDescent="0.2">
      <c r="G1571" s="1141"/>
    </row>
    <row r="1572" spans="7:7" x14ac:dyDescent="0.2">
      <c r="G1572" s="1141"/>
    </row>
    <row r="1573" spans="7:7" x14ac:dyDescent="0.2">
      <c r="G1573" s="1141"/>
    </row>
    <row r="1574" spans="7:7" x14ac:dyDescent="0.2">
      <c r="G1574" s="1141"/>
    </row>
    <row r="1575" spans="7:7" x14ac:dyDescent="0.2">
      <c r="G1575" s="1141"/>
    </row>
    <row r="1576" spans="7:7" x14ac:dyDescent="0.2">
      <c r="G1576" s="1141"/>
    </row>
    <row r="1577" spans="7:7" x14ac:dyDescent="0.2">
      <c r="G1577" s="1141"/>
    </row>
    <row r="1578" spans="7:7" x14ac:dyDescent="0.2">
      <c r="G1578" s="1141"/>
    </row>
    <row r="1579" spans="7:7" x14ac:dyDescent="0.2">
      <c r="G1579" s="1141"/>
    </row>
    <row r="1580" spans="7:7" x14ac:dyDescent="0.2">
      <c r="G1580" s="1141"/>
    </row>
    <row r="1581" spans="7:7" x14ac:dyDescent="0.2">
      <c r="G1581" s="1141"/>
    </row>
    <row r="1582" spans="7:7" x14ac:dyDescent="0.2">
      <c r="G1582" s="1141"/>
    </row>
    <row r="1583" spans="7:7" x14ac:dyDescent="0.2">
      <c r="G1583" s="1141"/>
    </row>
    <row r="1584" spans="7:7" x14ac:dyDescent="0.2">
      <c r="G1584" s="1141"/>
    </row>
    <row r="1585" spans="7:7" x14ac:dyDescent="0.2">
      <c r="G1585" s="1141"/>
    </row>
    <row r="1586" spans="7:7" x14ac:dyDescent="0.2">
      <c r="G1586" s="1141"/>
    </row>
    <row r="1587" spans="7:7" x14ac:dyDescent="0.2">
      <c r="G1587" s="1141"/>
    </row>
    <row r="1588" spans="7:7" x14ac:dyDescent="0.2">
      <c r="G1588" s="1141"/>
    </row>
    <row r="1589" spans="7:7" x14ac:dyDescent="0.2">
      <c r="G1589" s="1141"/>
    </row>
    <row r="1590" spans="7:7" x14ac:dyDescent="0.2">
      <c r="G1590" s="1141"/>
    </row>
    <row r="1591" spans="7:7" x14ac:dyDescent="0.2">
      <c r="G1591" s="1141"/>
    </row>
    <row r="1592" spans="7:7" x14ac:dyDescent="0.2">
      <c r="G1592" s="1141"/>
    </row>
    <row r="1593" spans="7:7" x14ac:dyDescent="0.2">
      <c r="G1593" s="1141"/>
    </row>
    <row r="1594" spans="7:7" x14ac:dyDescent="0.2">
      <c r="G1594" s="1141"/>
    </row>
    <row r="1595" spans="7:7" x14ac:dyDescent="0.2">
      <c r="G1595" s="1141"/>
    </row>
    <row r="1596" spans="7:7" x14ac:dyDescent="0.2">
      <c r="G1596" s="1141"/>
    </row>
    <row r="1597" spans="7:7" x14ac:dyDescent="0.2">
      <c r="G1597" s="1141"/>
    </row>
    <row r="1598" spans="7:7" x14ac:dyDescent="0.2">
      <c r="G1598" s="1141"/>
    </row>
    <row r="1599" spans="7:7" x14ac:dyDescent="0.2">
      <c r="G1599" s="1141"/>
    </row>
    <row r="1600" spans="7:7" x14ac:dyDescent="0.2">
      <c r="G1600" s="1141"/>
    </row>
    <row r="1601" spans="7:7" x14ac:dyDescent="0.2">
      <c r="G1601" s="1141"/>
    </row>
    <row r="1602" spans="7:7" x14ac:dyDescent="0.2">
      <c r="G1602" s="1141"/>
    </row>
    <row r="1603" spans="7:7" x14ac:dyDescent="0.2">
      <c r="G1603" s="1141"/>
    </row>
    <row r="1604" spans="7:7" x14ac:dyDescent="0.2">
      <c r="G1604" s="1141"/>
    </row>
    <row r="1605" spans="7:7" x14ac:dyDescent="0.2">
      <c r="G1605" s="1141"/>
    </row>
    <row r="1606" spans="7:7" x14ac:dyDescent="0.2">
      <c r="G1606" s="1141"/>
    </row>
    <row r="1607" spans="7:7" x14ac:dyDescent="0.2">
      <c r="G1607" s="1141"/>
    </row>
    <row r="1608" spans="7:7" x14ac:dyDescent="0.2">
      <c r="G1608" s="1141"/>
    </row>
    <row r="1609" spans="7:7" x14ac:dyDescent="0.2">
      <c r="G1609" s="1141"/>
    </row>
    <row r="1610" spans="7:7" x14ac:dyDescent="0.2">
      <c r="G1610" s="1141"/>
    </row>
    <row r="1611" spans="7:7" x14ac:dyDescent="0.2">
      <c r="G1611" s="1141"/>
    </row>
    <row r="1612" spans="7:7" x14ac:dyDescent="0.2">
      <c r="G1612" s="1141"/>
    </row>
    <row r="1613" spans="7:7" x14ac:dyDescent="0.2">
      <c r="G1613" s="1141"/>
    </row>
    <row r="1614" spans="7:7" x14ac:dyDescent="0.2">
      <c r="G1614" s="1141"/>
    </row>
    <row r="1615" spans="7:7" x14ac:dyDescent="0.2">
      <c r="G1615" s="1141"/>
    </row>
    <row r="1616" spans="7:7" x14ac:dyDescent="0.2">
      <c r="G1616" s="1141"/>
    </row>
    <row r="1617" spans="7:7" x14ac:dyDescent="0.2">
      <c r="G1617" s="1141"/>
    </row>
    <row r="1618" spans="7:7" x14ac:dyDescent="0.2">
      <c r="G1618" s="1141"/>
    </row>
    <row r="1619" spans="7:7" x14ac:dyDescent="0.2">
      <c r="G1619" s="1141"/>
    </row>
    <row r="1620" spans="7:7" x14ac:dyDescent="0.2">
      <c r="G1620" s="1141"/>
    </row>
    <row r="1621" spans="7:7" x14ac:dyDescent="0.2">
      <c r="G1621" s="1141"/>
    </row>
    <row r="1622" spans="7:7" x14ac:dyDescent="0.2">
      <c r="G1622" s="1141"/>
    </row>
    <row r="1623" spans="7:7" x14ac:dyDescent="0.2">
      <c r="G1623" s="1141"/>
    </row>
    <row r="1624" spans="7:7" x14ac:dyDescent="0.2">
      <c r="G1624" s="1141"/>
    </row>
    <row r="1625" spans="7:7" x14ac:dyDescent="0.2">
      <c r="G1625" s="1141"/>
    </row>
    <row r="1626" spans="7:7" x14ac:dyDescent="0.2">
      <c r="G1626" s="1141"/>
    </row>
    <row r="1627" spans="7:7" x14ac:dyDescent="0.2">
      <c r="G1627" s="1141"/>
    </row>
    <row r="1628" spans="7:7" x14ac:dyDescent="0.2">
      <c r="G1628" s="1141"/>
    </row>
    <row r="1629" spans="7:7" x14ac:dyDescent="0.2">
      <c r="G1629" s="1141"/>
    </row>
    <row r="1630" spans="7:7" x14ac:dyDescent="0.2">
      <c r="G1630" s="1141"/>
    </row>
    <row r="1631" spans="7:7" x14ac:dyDescent="0.2">
      <c r="G1631" s="1141"/>
    </row>
    <row r="1632" spans="7:7" x14ac:dyDescent="0.2">
      <c r="G1632" s="1141"/>
    </row>
    <row r="1633" spans="7:7" x14ac:dyDescent="0.2">
      <c r="G1633" s="1141"/>
    </row>
    <row r="1634" spans="7:7" x14ac:dyDescent="0.2">
      <c r="G1634" s="1141"/>
    </row>
    <row r="1635" spans="7:7" x14ac:dyDescent="0.2">
      <c r="G1635" s="1141"/>
    </row>
    <row r="1636" spans="7:7" x14ac:dyDescent="0.2">
      <c r="G1636" s="1141"/>
    </row>
    <row r="1637" spans="7:7" x14ac:dyDescent="0.2">
      <c r="G1637" s="1141"/>
    </row>
    <row r="1638" spans="7:7" x14ac:dyDescent="0.2">
      <c r="G1638" s="1141"/>
    </row>
    <row r="1639" spans="7:7" x14ac:dyDescent="0.2">
      <c r="G1639" s="1141"/>
    </row>
    <row r="1640" spans="7:7" x14ac:dyDescent="0.2">
      <c r="G1640" s="1141"/>
    </row>
    <row r="1641" spans="7:7" x14ac:dyDescent="0.2">
      <c r="G1641" s="1141"/>
    </row>
    <row r="1642" spans="7:7" x14ac:dyDescent="0.2">
      <c r="G1642" s="1141"/>
    </row>
    <row r="1643" spans="7:7" x14ac:dyDescent="0.2">
      <c r="G1643" s="1141"/>
    </row>
    <row r="1644" spans="7:7" x14ac:dyDescent="0.2">
      <c r="G1644" s="1141"/>
    </row>
    <row r="1645" spans="7:7" x14ac:dyDescent="0.2">
      <c r="G1645" s="1141"/>
    </row>
    <row r="1646" spans="7:7" x14ac:dyDescent="0.2">
      <c r="G1646" s="1141"/>
    </row>
    <row r="1647" spans="7:7" x14ac:dyDescent="0.2">
      <c r="G1647" s="1141"/>
    </row>
    <row r="1648" spans="7:7" x14ac:dyDescent="0.2">
      <c r="G1648" s="1141"/>
    </row>
    <row r="1649" spans="7:7" x14ac:dyDescent="0.2">
      <c r="G1649" s="1141"/>
    </row>
    <row r="1650" spans="7:7" x14ac:dyDescent="0.2">
      <c r="G1650" s="1141"/>
    </row>
    <row r="1651" spans="7:7" x14ac:dyDescent="0.2">
      <c r="G1651" s="1141"/>
    </row>
    <row r="1652" spans="7:7" x14ac:dyDescent="0.2">
      <c r="G1652" s="1141"/>
    </row>
    <row r="1653" spans="7:7" x14ac:dyDescent="0.2">
      <c r="G1653" s="1141"/>
    </row>
    <row r="1654" spans="7:7" x14ac:dyDescent="0.2">
      <c r="G1654" s="1141"/>
    </row>
    <row r="1655" spans="7:7" x14ac:dyDescent="0.2">
      <c r="G1655" s="1141"/>
    </row>
    <row r="1656" spans="7:7" x14ac:dyDescent="0.2">
      <c r="G1656" s="1141"/>
    </row>
    <row r="1657" spans="7:7" x14ac:dyDescent="0.2">
      <c r="G1657" s="1141"/>
    </row>
    <row r="1658" spans="7:7" x14ac:dyDescent="0.2">
      <c r="G1658" s="1141"/>
    </row>
    <row r="1659" spans="7:7" x14ac:dyDescent="0.2">
      <c r="G1659" s="1141"/>
    </row>
    <row r="1660" spans="7:7" x14ac:dyDescent="0.2">
      <c r="G1660" s="1141"/>
    </row>
    <row r="1661" spans="7:7" x14ac:dyDescent="0.2">
      <c r="G1661" s="1141"/>
    </row>
    <row r="1662" spans="7:7" x14ac:dyDescent="0.2">
      <c r="G1662" s="1141"/>
    </row>
    <row r="1663" spans="7:7" x14ac:dyDescent="0.2">
      <c r="G1663" s="1141"/>
    </row>
    <row r="1664" spans="7:7" x14ac:dyDescent="0.2">
      <c r="G1664" s="1141"/>
    </row>
    <row r="1665" spans="7:7" x14ac:dyDescent="0.2">
      <c r="G1665" s="1141"/>
    </row>
    <row r="1666" spans="7:7" x14ac:dyDescent="0.2">
      <c r="G1666" s="1141"/>
    </row>
    <row r="1667" spans="7:7" x14ac:dyDescent="0.2">
      <c r="G1667" s="1141"/>
    </row>
    <row r="1668" spans="7:7" x14ac:dyDescent="0.2">
      <c r="G1668" s="1141"/>
    </row>
    <row r="1669" spans="7:7" x14ac:dyDescent="0.2">
      <c r="G1669" s="1141"/>
    </row>
    <row r="1670" spans="7:7" x14ac:dyDescent="0.2">
      <c r="G1670" s="1141"/>
    </row>
    <row r="1671" spans="7:7" x14ac:dyDescent="0.2">
      <c r="G1671" s="1141"/>
    </row>
    <row r="1672" spans="7:7" x14ac:dyDescent="0.2">
      <c r="G1672" s="1141"/>
    </row>
    <row r="1673" spans="7:7" x14ac:dyDescent="0.2">
      <c r="G1673" s="1141"/>
    </row>
    <row r="1674" spans="7:7" x14ac:dyDescent="0.2">
      <c r="G1674" s="1141"/>
    </row>
    <row r="1675" spans="7:7" x14ac:dyDescent="0.2">
      <c r="G1675" s="1141"/>
    </row>
    <row r="1676" spans="7:7" x14ac:dyDescent="0.2">
      <c r="G1676" s="1141"/>
    </row>
    <row r="1677" spans="7:7" x14ac:dyDescent="0.2">
      <c r="G1677" s="1141"/>
    </row>
    <row r="1678" spans="7:7" x14ac:dyDescent="0.2">
      <c r="G1678" s="1141"/>
    </row>
    <row r="1679" spans="7:7" x14ac:dyDescent="0.2">
      <c r="G1679" s="1141"/>
    </row>
    <row r="1680" spans="7:7" x14ac:dyDescent="0.2">
      <c r="G1680" s="1141"/>
    </row>
    <row r="1681" spans="7:7" x14ac:dyDescent="0.2">
      <c r="G1681" s="1141"/>
    </row>
    <row r="1682" spans="7:7" x14ac:dyDescent="0.2">
      <c r="G1682" s="1141"/>
    </row>
    <row r="1683" spans="7:7" x14ac:dyDescent="0.2">
      <c r="G1683" s="1141"/>
    </row>
    <row r="1684" spans="7:7" x14ac:dyDescent="0.2">
      <c r="G1684" s="1141"/>
    </row>
    <row r="1685" spans="7:7" x14ac:dyDescent="0.2">
      <c r="G1685" s="1141"/>
    </row>
    <row r="1686" spans="7:7" x14ac:dyDescent="0.2">
      <c r="G1686" s="1141"/>
    </row>
    <row r="1687" spans="7:7" x14ac:dyDescent="0.2">
      <c r="G1687" s="1141"/>
    </row>
    <row r="1688" spans="7:7" x14ac:dyDescent="0.2">
      <c r="G1688" s="1141"/>
    </row>
    <row r="1689" spans="7:7" x14ac:dyDescent="0.2">
      <c r="G1689" s="1141"/>
    </row>
    <row r="1690" spans="7:7" x14ac:dyDescent="0.2">
      <c r="G1690" s="1141"/>
    </row>
    <row r="1691" spans="7:7" x14ac:dyDescent="0.2">
      <c r="G1691" s="1141"/>
    </row>
    <row r="1692" spans="7:7" x14ac:dyDescent="0.2">
      <c r="G1692" s="1141"/>
    </row>
    <row r="1693" spans="7:7" x14ac:dyDescent="0.2">
      <c r="G1693" s="1141"/>
    </row>
    <row r="1694" spans="7:7" x14ac:dyDescent="0.2">
      <c r="G1694" s="1141"/>
    </row>
    <row r="1695" spans="7:7" x14ac:dyDescent="0.2">
      <c r="G1695" s="1141"/>
    </row>
    <row r="1696" spans="7:7" x14ac:dyDescent="0.2">
      <c r="G1696" s="1141"/>
    </row>
    <row r="1697" spans="7:7" x14ac:dyDescent="0.2">
      <c r="G1697" s="1141"/>
    </row>
    <row r="1698" spans="7:7" x14ac:dyDescent="0.2">
      <c r="G1698" s="1141"/>
    </row>
    <row r="1699" spans="7:7" x14ac:dyDescent="0.2">
      <c r="G1699" s="1141"/>
    </row>
    <row r="1700" spans="7:7" x14ac:dyDescent="0.2">
      <c r="G1700" s="1141"/>
    </row>
    <row r="1701" spans="7:7" x14ac:dyDescent="0.2">
      <c r="G1701" s="1141"/>
    </row>
    <row r="1702" spans="7:7" x14ac:dyDescent="0.2">
      <c r="G1702" s="1141"/>
    </row>
    <row r="1703" spans="7:7" x14ac:dyDescent="0.2">
      <c r="G1703" s="1141"/>
    </row>
    <row r="1704" spans="7:7" x14ac:dyDescent="0.2">
      <c r="G1704" s="1141"/>
    </row>
    <row r="1705" spans="7:7" x14ac:dyDescent="0.2">
      <c r="G1705" s="1141"/>
    </row>
    <row r="1706" spans="7:7" x14ac:dyDescent="0.2">
      <c r="G1706" s="1141"/>
    </row>
    <row r="1707" spans="7:7" x14ac:dyDescent="0.2">
      <c r="G1707" s="1141"/>
    </row>
    <row r="1708" spans="7:7" x14ac:dyDescent="0.2">
      <c r="G1708" s="1141"/>
    </row>
    <row r="1709" spans="7:7" x14ac:dyDescent="0.2">
      <c r="G1709" s="1141"/>
    </row>
    <row r="1710" spans="7:7" x14ac:dyDescent="0.2">
      <c r="G1710" s="1141"/>
    </row>
    <row r="1711" spans="7:7" x14ac:dyDescent="0.2">
      <c r="G1711" s="1141"/>
    </row>
    <row r="1712" spans="7:7" x14ac:dyDescent="0.2">
      <c r="G1712" s="1141"/>
    </row>
    <row r="1713" spans="7:7" x14ac:dyDescent="0.2">
      <c r="G1713" s="1141"/>
    </row>
    <row r="1714" spans="7:7" x14ac:dyDescent="0.2">
      <c r="G1714" s="1141"/>
    </row>
    <row r="1715" spans="7:7" x14ac:dyDescent="0.2">
      <c r="G1715" s="1141"/>
    </row>
    <row r="1716" spans="7:7" x14ac:dyDescent="0.2">
      <c r="G1716" s="1141"/>
    </row>
    <row r="1717" spans="7:7" x14ac:dyDescent="0.2">
      <c r="G1717" s="1141"/>
    </row>
    <row r="1718" spans="7:7" x14ac:dyDescent="0.2">
      <c r="G1718" s="1141"/>
    </row>
    <row r="1719" spans="7:7" x14ac:dyDescent="0.2">
      <c r="G1719" s="1141"/>
    </row>
    <row r="1720" spans="7:7" x14ac:dyDescent="0.2">
      <c r="G1720" s="1141"/>
    </row>
    <row r="1721" spans="7:7" x14ac:dyDescent="0.2">
      <c r="G1721" s="1141"/>
    </row>
    <row r="1722" spans="7:7" x14ac:dyDescent="0.2">
      <c r="G1722" s="1141"/>
    </row>
    <row r="1723" spans="7:7" x14ac:dyDescent="0.2">
      <c r="G1723" s="1141"/>
    </row>
    <row r="1724" spans="7:7" x14ac:dyDescent="0.2">
      <c r="G1724" s="1141"/>
    </row>
    <row r="1725" spans="7:7" x14ac:dyDescent="0.2">
      <c r="G1725" s="1141"/>
    </row>
    <row r="1726" spans="7:7" x14ac:dyDescent="0.2">
      <c r="G1726" s="1141"/>
    </row>
    <row r="1727" spans="7:7" x14ac:dyDescent="0.2">
      <c r="G1727" s="1141"/>
    </row>
    <row r="1728" spans="7:7" x14ac:dyDescent="0.2">
      <c r="G1728" s="1141"/>
    </row>
    <row r="1729" spans="7:7" x14ac:dyDescent="0.2">
      <c r="G1729" s="1141"/>
    </row>
    <row r="1730" spans="7:7" x14ac:dyDescent="0.2">
      <c r="G1730" s="1141"/>
    </row>
    <row r="1731" spans="7:7" x14ac:dyDescent="0.2">
      <c r="G1731" s="1141"/>
    </row>
    <row r="1732" spans="7:7" x14ac:dyDescent="0.2">
      <c r="G1732" s="1141"/>
    </row>
    <row r="1733" spans="7:7" x14ac:dyDescent="0.2">
      <c r="G1733" s="1141"/>
    </row>
    <row r="1734" spans="7:7" x14ac:dyDescent="0.2">
      <c r="G1734" s="1141"/>
    </row>
    <row r="1735" spans="7:7" x14ac:dyDescent="0.2">
      <c r="G1735" s="1141"/>
    </row>
    <row r="1736" spans="7:7" x14ac:dyDescent="0.2">
      <c r="G1736" s="1141"/>
    </row>
    <row r="1737" spans="7:7" x14ac:dyDescent="0.2">
      <c r="G1737" s="1141"/>
    </row>
    <row r="1738" spans="7:7" x14ac:dyDescent="0.2">
      <c r="G1738" s="1141"/>
    </row>
    <row r="1739" spans="7:7" x14ac:dyDescent="0.2">
      <c r="G1739" s="1141"/>
    </row>
    <row r="1740" spans="7:7" x14ac:dyDescent="0.2">
      <c r="G1740" s="1141"/>
    </row>
    <row r="1741" spans="7:7" x14ac:dyDescent="0.2">
      <c r="G1741" s="1141"/>
    </row>
    <row r="1742" spans="7:7" x14ac:dyDescent="0.2">
      <c r="G1742" s="1141"/>
    </row>
    <row r="1743" spans="7:7" x14ac:dyDescent="0.2">
      <c r="G1743" s="1141"/>
    </row>
    <row r="1744" spans="7:7" x14ac:dyDescent="0.2">
      <c r="G1744" s="1141"/>
    </row>
    <row r="1745" spans="7:7" x14ac:dyDescent="0.2">
      <c r="G1745" s="1141"/>
    </row>
    <row r="1746" spans="7:7" x14ac:dyDescent="0.2">
      <c r="G1746" s="1141"/>
    </row>
    <row r="1747" spans="7:7" x14ac:dyDescent="0.2">
      <c r="G1747" s="1141"/>
    </row>
    <row r="1748" spans="7:7" x14ac:dyDescent="0.2">
      <c r="G1748" s="1141"/>
    </row>
    <row r="1749" spans="7:7" x14ac:dyDescent="0.2">
      <c r="G1749" s="1141"/>
    </row>
    <row r="1750" spans="7:7" x14ac:dyDescent="0.2">
      <c r="G1750" s="1141"/>
    </row>
    <row r="1751" spans="7:7" x14ac:dyDescent="0.2">
      <c r="G1751" s="1141"/>
    </row>
    <row r="1752" spans="7:7" x14ac:dyDescent="0.2">
      <c r="G1752" s="1141"/>
    </row>
    <row r="1753" spans="7:7" x14ac:dyDescent="0.2">
      <c r="G1753" s="1141"/>
    </row>
    <row r="1754" spans="7:7" x14ac:dyDescent="0.2">
      <c r="G1754" s="1141"/>
    </row>
    <row r="1755" spans="7:7" x14ac:dyDescent="0.2">
      <c r="G1755" s="1141"/>
    </row>
    <row r="1756" spans="7:7" x14ac:dyDescent="0.2">
      <c r="G1756" s="1141"/>
    </row>
    <row r="1757" spans="7:7" x14ac:dyDescent="0.2">
      <c r="G1757" s="1141"/>
    </row>
    <row r="1758" spans="7:7" x14ac:dyDescent="0.2">
      <c r="G1758" s="1141"/>
    </row>
    <row r="1759" spans="7:7" x14ac:dyDescent="0.2">
      <c r="G1759" s="1141"/>
    </row>
    <row r="1760" spans="7:7" x14ac:dyDescent="0.2">
      <c r="G1760" s="1141"/>
    </row>
    <row r="1761" spans="7:7" x14ac:dyDescent="0.2">
      <c r="G1761" s="1141"/>
    </row>
    <row r="1762" spans="7:7" x14ac:dyDescent="0.2">
      <c r="G1762" s="1141"/>
    </row>
    <row r="1763" spans="7:7" x14ac:dyDescent="0.2">
      <c r="G1763" s="1141"/>
    </row>
    <row r="1764" spans="7:7" x14ac:dyDescent="0.2">
      <c r="G1764" s="1141"/>
    </row>
    <row r="1765" spans="7:7" x14ac:dyDescent="0.2">
      <c r="G1765" s="1141"/>
    </row>
    <row r="1766" spans="7:7" x14ac:dyDescent="0.2">
      <c r="G1766" s="1141"/>
    </row>
    <row r="1767" spans="7:7" x14ac:dyDescent="0.2">
      <c r="G1767" s="1141"/>
    </row>
    <row r="1768" spans="7:7" x14ac:dyDescent="0.2">
      <c r="G1768" s="1141"/>
    </row>
    <row r="1769" spans="7:7" x14ac:dyDescent="0.2">
      <c r="G1769" s="1141"/>
    </row>
    <row r="1770" spans="7:7" x14ac:dyDescent="0.2">
      <c r="G1770" s="1141"/>
    </row>
    <row r="1771" spans="7:7" x14ac:dyDescent="0.2">
      <c r="G1771" s="1141"/>
    </row>
    <row r="1772" spans="7:7" x14ac:dyDescent="0.2">
      <c r="G1772" s="1141"/>
    </row>
    <row r="1773" spans="7:7" x14ac:dyDescent="0.2">
      <c r="G1773" s="1141"/>
    </row>
    <row r="1774" spans="7:7" x14ac:dyDescent="0.2">
      <c r="G1774" s="1141"/>
    </row>
    <row r="1775" spans="7:7" x14ac:dyDescent="0.2">
      <c r="G1775" s="1141"/>
    </row>
    <row r="1776" spans="7:7" x14ac:dyDescent="0.2">
      <c r="G1776" s="1141"/>
    </row>
    <row r="1777" spans="7:7" x14ac:dyDescent="0.2">
      <c r="G1777" s="1141"/>
    </row>
    <row r="1778" spans="7:7" x14ac:dyDescent="0.2">
      <c r="G1778" s="1141"/>
    </row>
    <row r="1779" spans="7:7" x14ac:dyDescent="0.2">
      <c r="G1779" s="1141"/>
    </row>
    <row r="1780" spans="7:7" x14ac:dyDescent="0.2">
      <c r="G1780" s="1141"/>
    </row>
    <row r="1781" spans="7:7" x14ac:dyDescent="0.2">
      <c r="G1781" s="1141"/>
    </row>
    <row r="1782" spans="7:7" x14ac:dyDescent="0.2">
      <c r="G1782" s="1141"/>
    </row>
    <row r="1783" spans="7:7" x14ac:dyDescent="0.2">
      <c r="G1783" s="1141"/>
    </row>
    <row r="1784" spans="7:7" x14ac:dyDescent="0.2">
      <c r="G1784" s="1141"/>
    </row>
    <row r="1785" spans="7:7" x14ac:dyDescent="0.2">
      <c r="G1785" s="1141"/>
    </row>
    <row r="1786" spans="7:7" x14ac:dyDescent="0.2">
      <c r="G1786" s="1141"/>
    </row>
    <row r="1787" spans="7:7" x14ac:dyDescent="0.2">
      <c r="G1787" s="1141"/>
    </row>
    <row r="1788" spans="7:7" x14ac:dyDescent="0.2">
      <c r="G1788" s="1141"/>
    </row>
    <row r="1789" spans="7:7" x14ac:dyDescent="0.2">
      <c r="G1789" s="1141"/>
    </row>
    <row r="1790" spans="7:7" x14ac:dyDescent="0.2">
      <c r="G1790" s="1141"/>
    </row>
    <row r="1791" spans="7:7" x14ac:dyDescent="0.2">
      <c r="G1791" s="1141"/>
    </row>
    <row r="1792" spans="7:7" x14ac:dyDescent="0.2">
      <c r="G1792" s="1141"/>
    </row>
    <row r="1793" spans="7:7" x14ac:dyDescent="0.2">
      <c r="G1793" s="1141"/>
    </row>
    <row r="1794" spans="7:7" x14ac:dyDescent="0.2">
      <c r="G1794" s="1141"/>
    </row>
    <row r="1795" spans="7:7" x14ac:dyDescent="0.2">
      <c r="G1795" s="1141"/>
    </row>
    <row r="1796" spans="7:7" x14ac:dyDescent="0.2">
      <c r="G1796" s="1141"/>
    </row>
    <row r="1797" spans="7:7" x14ac:dyDescent="0.2">
      <c r="G1797" s="1141"/>
    </row>
    <row r="1798" spans="7:7" x14ac:dyDescent="0.2">
      <c r="G1798" s="1141"/>
    </row>
    <row r="1799" spans="7:7" x14ac:dyDescent="0.2">
      <c r="G1799" s="1141"/>
    </row>
    <row r="1800" spans="7:7" x14ac:dyDescent="0.2">
      <c r="G1800" s="1141"/>
    </row>
    <row r="1801" spans="7:7" x14ac:dyDescent="0.2">
      <c r="G1801" s="1141"/>
    </row>
    <row r="1802" spans="7:7" x14ac:dyDescent="0.2">
      <c r="G1802" s="1141"/>
    </row>
    <row r="1803" spans="7:7" x14ac:dyDescent="0.2">
      <c r="G1803" s="1141"/>
    </row>
    <row r="1804" spans="7:7" x14ac:dyDescent="0.2">
      <c r="G1804" s="1141"/>
    </row>
    <row r="1805" spans="7:7" x14ac:dyDescent="0.2">
      <c r="G1805" s="1141"/>
    </row>
    <row r="1806" spans="7:7" x14ac:dyDescent="0.2">
      <c r="G1806" s="1141"/>
    </row>
    <row r="1807" spans="7:7" x14ac:dyDescent="0.2">
      <c r="G1807" s="1141"/>
    </row>
    <row r="1808" spans="7:7" x14ac:dyDescent="0.2">
      <c r="G1808" s="1141"/>
    </row>
    <row r="1809" spans="7:7" x14ac:dyDescent="0.2">
      <c r="G1809" s="1141"/>
    </row>
    <row r="1810" spans="7:7" x14ac:dyDescent="0.2">
      <c r="G1810" s="1141"/>
    </row>
    <row r="1811" spans="7:7" x14ac:dyDescent="0.2">
      <c r="G1811" s="1141"/>
    </row>
    <row r="1812" spans="7:7" x14ac:dyDescent="0.2">
      <c r="G1812" s="1141"/>
    </row>
    <row r="1813" spans="7:7" x14ac:dyDescent="0.2">
      <c r="G1813" s="1141"/>
    </row>
    <row r="1814" spans="7:7" x14ac:dyDescent="0.2">
      <c r="G1814" s="1141"/>
    </row>
    <row r="1815" spans="7:7" x14ac:dyDescent="0.2">
      <c r="G1815" s="1141"/>
    </row>
    <row r="1816" spans="7:7" x14ac:dyDescent="0.2">
      <c r="G1816" s="1141"/>
    </row>
    <row r="1817" spans="7:7" x14ac:dyDescent="0.2">
      <c r="G1817" s="1141"/>
    </row>
    <row r="1818" spans="7:7" x14ac:dyDescent="0.2">
      <c r="G1818" s="1141"/>
    </row>
    <row r="1819" spans="7:7" x14ac:dyDescent="0.2">
      <c r="G1819" s="1141"/>
    </row>
    <row r="1820" spans="7:7" x14ac:dyDescent="0.2">
      <c r="G1820" s="1141"/>
    </row>
    <row r="1821" spans="7:7" x14ac:dyDescent="0.2">
      <c r="G1821" s="1141"/>
    </row>
    <row r="1822" spans="7:7" x14ac:dyDescent="0.2">
      <c r="G1822" s="1141"/>
    </row>
    <row r="1823" spans="7:7" x14ac:dyDescent="0.2">
      <c r="G1823" s="1141"/>
    </row>
    <row r="1824" spans="7:7" x14ac:dyDescent="0.2">
      <c r="G1824" s="1141"/>
    </row>
    <row r="1825" spans="7:7" x14ac:dyDescent="0.2">
      <c r="G1825" s="1141"/>
    </row>
    <row r="1826" spans="7:7" x14ac:dyDescent="0.2">
      <c r="G1826" s="1141"/>
    </row>
    <row r="1827" spans="7:7" x14ac:dyDescent="0.2">
      <c r="G1827" s="1141"/>
    </row>
    <row r="1828" spans="7:7" x14ac:dyDescent="0.2">
      <c r="G1828" s="1141"/>
    </row>
    <row r="1829" spans="7:7" x14ac:dyDescent="0.2">
      <c r="G1829" s="1141"/>
    </row>
    <row r="1830" spans="7:7" x14ac:dyDescent="0.2">
      <c r="G1830" s="1141"/>
    </row>
    <row r="1831" spans="7:7" x14ac:dyDescent="0.2">
      <c r="G1831" s="1141"/>
    </row>
    <row r="1832" spans="7:7" x14ac:dyDescent="0.2">
      <c r="G1832" s="1141"/>
    </row>
    <row r="1833" spans="7:7" x14ac:dyDescent="0.2">
      <c r="G1833" s="1141"/>
    </row>
    <row r="1834" spans="7:7" x14ac:dyDescent="0.2">
      <c r="G1834" s="1141"/>
    </row>
    <row r="1835" spans="7:7" x14ac:dyDescent="0.2">
      <c r="G1835" s="1141"/>
    </row>
    <row r="1836" spans="7:7" x14ac:dyDescent="0.2">
      <c r="G1836" s="1141"/>
    </row>
    <row r="1837" spans="7:7" x14ac:dyDescent="0.2">
      <c r="G1837" s="1141"/>
    </row>
    <row r="1838" spans="7:7" x14ac:dyDescent="0.2">
      <c r="G1838" s="1141"/>
    </row>
    <row r="1839" spans="7:7" x14ac:dyDescent="0.2">
      <c r="G1839" s="1141"/>
    </row>
    <row r="1840" spans="7:7" x14ac:dyDescent="0.2">
      <c r="G1840" s="1141"/>
    </row>
    <row r="1841" spans="7:7" x14ac:dyDescent="0.2">
      <c r="G1841" s="1141"/>
    </row>
    <row r="1842" spans="7:7" x14ac:dyDescent="0.2">
      <c r="G1842" s="1141"/>
    </row>
    <row r="1843" spans="7:7" x14ac:dyDescent="0.2">
      <c r="G1843" s="1141"/>
    </row>
    <row r="1844" spans="7:7" x14ac:dyDescent="0.2">
      <c r="G1844" s="1141"/>
    </row>
    <row r="1845" spans="7:7" x14ac:dyDescent="0.2">
      <c r="G1845" s="1141"/>
    </row>
    <row r="1846" spans="7:7" x14ac:dyDescent="0.2">
      <c r="G1846" s="1141"/>
    </row>
    <row r="1847" spans="7:7" x14ac:dyDescent="0.2">
      <c r="G1847" s="1141"/>
    </row>
    <row r="1848" spans="7:7" x14ac:dyDescent="0.2">
      <c r="G1848" s="1141"/>
    </row>
    <row r="1849" spans="7:7" x14ac:dyDescent="0.2">
      <c r="G1849" s="1141"/>
    </row>
    <row r="1850" spans="7:7" x14ac:dyDescent="0.2">
      <c r="G1850" s="1141"/>
    </row>
    <row r="1851" spans="7:7" x14ac:dyDescent="0.2">
      <c r="G1851" s="1141"/>
    </row>
    <row r="1852" spans="7:7" x14ac:dyDescent="0.2">
      <c r="G1852" s="1141"/>
    </row>
    <row r="1853" spans="7:7" x14ac:dyDescent="0.2">
      <c r="G1853" s="1141"/>
    </row>
    <row r="1854" spans="7:7" x14ac:dyDescent="0.2">
      <c r="G1854" s="1141"/>
    </row>
    <row r="1855" spans="7:7" x14ac:dyDescent="0.2">
      <c r="G1855" s="1141"/>
    </row>
    <row r="1856" spans="7:7" x14ac:dyDescent="0.2">
      <c r="G1856" s="1141"/>
    </row>
    <row r="1857" spans="7:7" x14ac:dyDescent="0.2">
      <c r="G1857" s="1141"/>
    </row>
    <row r="1858" spans="7:7" x14ac:dyDescent="0.2">
      <c r="G1858" s="1141"/>
    </row>
    <row r="1859" spans="7:7" x14ac:dyDescent="0.2">
      <c r="G1859" s="1141"/>
    </row>
    <row r="1860" spans="7:7" x14ac:dyDescent="0.2">
      <c r="G1860" s="1141"/>
    </row>
    <row r="1861" spans="7:7" x14ac:dyDescent="0.2">
      <c r="G1861" s="1141"/>
    </row>
    <row r="1862" spans="7:7" x14ac:dyDescent="0.2">
      <c r="G1862" s="1141"/>
    </row>
    <row r="1863" spans="7:7" x14ac:dyDescent="0.2">
      <c r="G1863" s="1141"/>
    </row>
    <row r="1864" spans="7:7" x14ac:dyDescent="0.2">
      <c r="G1864" s="1141"/>
    </row>
    <row r="1865" spans="7:7" x14ac:dyDescent="0.2">
      <c r="G1865" s="1141"/>
    </row>
    <row r="1866" spans="7:7" x14ac:dyDescent="0.2">
      <c r="G1866" s="1141"/>
    </row>
    <row r="1867" spans="7:7" x14ac:dyDescent="0.2">
      <c r="G1867" s="1141"/>
    </row>
    <row r="1868" spans="7:7" x14ac:dyDescent="0.2">
      <c r="G1868" s="1141"/>
    </row>
    <row r="1869" spans="7:7" x14ac:dyDescent="0.2">
      <c r="G1869" s="1141"/>
    </row>
    <row r="1870" spans="7:7" x14ac:dyDescent="0.2">
      <c r="G1870" s="1141"/>
    </row>
    <row r="1871" spans="7:7" x14ac:dyDescent="0.2">
      <c r="G1871" s="1141"/>
    </row>
    <row r="1872" spans="7:7" x14ac:dyDescent="0.2">
      <c r="G1872" s="1141"/>
    </row>
    <row r="1873" spans="7:7" x14ac:dyDescent="0.2">
      <c r="G1873" s="1141"/>
    </row>
    <row r="1874" spans="7:7" x14ac:dyDescent="0.2">
      <c r="G1874" s="1141"/>
    </row>
    <row r="1875" spans="7:7" x14ac:dyDescent="0.2">
      <c r="G1875" s="1141"/>
    </row>
    <row r="1876" spans="7:7" x14ac:dyDescent="0.2">
      <c r="G1876" s="1141"/>
    </row>
    <row r="1877" spans="7:7" x14ac:dyDescent="0.2">
      <c r="G1877" s="1141"/>
    </row>
    <row r="1878" spans="7:7" x14ac:dyDescent="0.2">
      <c r="G1878" s="1141"/>
    </row>
    <row r="1879" spans="7:7" x14ac:dyDescent="0.2">
      <c r="G1879" s="1141"/>
    </row>
    <row r="1880" spans="7:7" x14ac:dyDescent="0.2">
      <c r="G1880" s="1141"/>
    </row>
    <row r="1881" spans="7:7" x14ac:dyDescent="0.2">
      <c r="G1881" s="1141"/>
    </row>
    <row r="1882" spans="7:7" x14ac:dyDescent="0.2">
      <c r="G1882" s="1141"/>
    </row>
    <row r="1883" spans="7:7" x14ac:dyDescent="0.2">
      <c r="G1883" s="1141"/>
    </row>
    <row r="1884" spans="7:7" x14ac:dyDescent="0.2">
      <c r="G1884" s="1141"/>
    </row>
    <row r="1885" spans="7:7" x14ac:dyDescent="0.2">
      <c r="G1885" s="1141"/>
    </row>
    <row r="1886" spans="7:7" x14ac:dyDescent="0.2">
      <c r="G1886" s="1141"/>
    </row>
    <row r="1887" spans="7:7" x14ac:dyDescent="0.2">
      <c r="G1887" s="1141"/>
    </row>
    <row r="1888" spans="7:7" x14ac:dyDescent="0.2">
      <c r="G1888" s="1141"/>
    </row>
    <row r="1889" spans="7:7" x14ac:dyDescent="0.2">
      <c r="G1889" s="1141"/>
    </row>
    <row r="1890" spans="7:7" x14ac:dyDescent="0.2">
      <c r="G1890" s="1141"/>
    </row>
    <row r="1891" spans="7:7" x14ac:dyDescent="0.2">
      <c r="G1891" s="1141"/>
    </row>
    <row r="1892" spans="7:7" x14ac:dyDescent="0.2">
      <c r="G1892" s="1141"/>
    </row>
    <row r="1893" spans="7:7" x14ac:dyDescent="0.2">
      <c r="G1893" s="1141"/>
    </row>
    <row r="1894" spans="7:7" x14ac:dyDescent="0.2">
      <c r="G1894" s="1141"/>
    </row>
    <row r="1895" spans="7:7" x14ac:dyDescent="0.2">
      <c r="G1895" s="1141"/>
    </row>
    <row r="1896" spans="7:7" x14ac:dyDescent="0.2">
      <c r="G1896" s="1141"/>
    </row>
    <row r="1897" spans="7:7" x14ac:dyDescent="0.2">
      <c r="G1897" s="1141"/>
    </row>
    <row r="1898" spans="7:7" x14ac:dyDescent="0.2">
      <c r="G1898" s="1141"/>
    </row>
    <row r="1899" spans="7:7" x14ac:dyDescent="0.2">
      <c r="G1899" s="1141"/>
    </row>
    <row r="1900" spans="7:7" x14ac:dyDescent="0.2">
      <c r="G1900" s="1141"/>
    </row>
    <row r="1901" spans="7:7" x14ac:dyDescent="0.2">
      <c r="G1901" s="1141"/>
    </row>
    <row r="1902" spans="7:7" x14ac:dyDescent="0.2">
      <c r="G1902" s="1141"/>
    </row>
    <row r="1903" spans="7:7" x14ac:dyDescent="0.2">
      <c r="G1903" s="1141"/>
    </row>
    <row r="1904" spans="7:7" x14ac:dyDescent="0.2">
      <c r="G1904" s="1141"/>
    </row>
    <row r="1905" spans="7:7" x14ac:dyDescent="0.2">
      <c r="G1905" s="1141"/>
    </row>
    <row r="1906" spans="7:7" x14ac:dyDescent="0.2">
      <c r="G1906" s="1141"/>
    </row>
    <row r="1907" spans="7:7" x14ac:dyDescent="0.2">
      <c r="G1907" s="1141"/>
    </row>
    <row r="1908" spans="7:7" x14ac:dyDescent="0.2">
      <c r="G1908" s="1141"/>
    </row>
    <row r="1909" spans="7:7" x14ac:dyDescent="0.2">
      <c r="G1909" s="1141"/>
    </row>
    <row r="1910" spans="7:7" x14ac:dyDescent="0.2">
      <c r="G1910" s="1141"/>
    </row>
    <row r="1911" spans="7:7" x14ac:dyDescent="0.2">
      <c r="G1911" s="1141"/>
    </row>
    <row r="1912" spans="7:7" x14ac:dyDescent="0.2">
      <c r="G1912" s="1141"/>
    </row>
    <row r="1913" spans="7:7" x14ac:dyDescent="0.2">
      <c r="G1913" s="1141"/>
    </row>
    <row r="1914" spans="7:7" x14ac:dyDescent="0.2">
      <c r="G1914" s="1141"/>
    </row>
    <row r="1915" spans="7:7" x14ac:dyDescent="0.2">
      <c r="G1915" s="1141"/>
    </row>
    <row r="1916" spans="7:7" x14ac:dyDescent="0.2">
      <c r="G1916" s="1141"/>
    </row>
    <row r="1917" spans="7:7" x14ac:dyDescent="0.2">
      <c r="G1917" s="1141"/>
    </row>
    <row r="1918" spans="7:7" x14ac:dyDescent="0.2">
      <c r="G1918" s="1141"/>
    </row>
    <row r="1919" spans="7:7" x14ac:dyDescent="0.2">
      <c r="G1919" s="1141"/>
    </row>
    <row r="1920" spans="7:7" x14ac:dyDescent="0.2">
      <c r="G1920" s="1141"/>
    </row>
    <row r="1921" spans="7:7" x14ac:dyDescent="0.2">
      <c r="G1921" s="1141"/>
    </row>
    <row r="1922" spans="7:7" x14ac:dyDescent="0.2">
      <c r="G1922" s="1141"/>
    </row>
    <row r="1923" spans="7:7" x14ac:dyDescent="0.2">
      <c r="G1923" s="1141"/>
    </row>
    <row r="1924" spans="7:7" x14ac:dyDescent="0.2">
      <c r="G1924" s="1141"/>
    </row>
    <row r="1925" spans="7:7" x14ac:dyDescent="0.2">
      <c r="G1925" s="1141"/>
    </row>
    <row r="1926" spans="7:7" x14ac:dyDescent="0.2">
      <c r="G1926" s="1141"/>
    </row>
    <row r="1927" spans="7:7" x14ac:dyDescent="0.2">
      <c r="G1927" s="1141"/>
    </row>
    <row r="1928" spans="7:7" x14ac:dyDescent="0.2">
      <c r="G1928" s="1141"/>
    </row>
    <row r="1929" spans="7:7" x14ac:dyDescent="0.2">
      <c r="G1929" s="1141"/>
    </row>
    <row r="1930" spans="7:7" x14ac:dyDescent="0.2">
      <c r="G1930" s="1141"/>
    </row>
    <row r="1931" spans="7:7" x14ac:dyDescent="0.2">
      <c r="G1931" s="1141"/>
    </row>
    <row r="1932" spans="7:7" x14ac:dyDescent="0.2">
      <c r="G1932" s="1141"/>
    </row>
    <row r="1933" spans="7:7" x14ac:dyDescent="0.2">
      <c r="G1933" s="1141"/>
    </row>
    <row r="1934" spans="7:7" x14ac:dyDescent="0.2">
      <c r="G1934" s="1141"/>
    </row>
    <row r="1935" spans="7:7" x14ac:dyDescent="0.2">
      <c r="G1935" s="1141"/>
    </row>
    <row r="1936" spans="7:7" x14ac:dyDescent="0.2">
      <c r="G1936" s="1141"/>
    </row>
    <row r="1937" spans="7:7" x14ac:dyDescent="0.2">
      <c r="G1937" s="1141"/>
    </row>
    <row r="1938" spans="7:7" x14ac:dyDescent="0.2">
      <c r="G1938" s="1141"/>
    </row>
    <row r="1939" spans="7:7" x14ac:dyDescent="0.2">
      <c r="G1939" s="1141"/>
    </row>
    <row r="1940" spans="7:7" x14ac:dyDescent="0.2">
      <c r="G1940" s="1141"/>
    </row>
    <row r="1941" spans="7:7" x14ac:dyDescent="0.2">
      <c r="G1941" s="1141"/>
    </row>
    <row r="1942" spans="7:7" x14ac:dyDescent="0.2">
      <c r="G1942" s="1141"/>
    </row>
    <row r="1943" spans="7:7" x14ac:dyDescent="0.2">
      <c r="G1943" s="1141"/>
    </row>
    <row r="1944" spans="7:7" x14ac:dyDescent="0.2">
      <c r="G1944" s="1141"/>
    </row>
    <row r="1945" spans="7:7" x14ac:dyDescent="0.2">
      <c r="G1945" s="1141"/>
    </row>
    <row r="1946" spans="7:7" x14ac:dyDescent="0.2">
      <c r="G1946" s="1141"/>
    </row>
    <row r="1947" spans="7:7" x14ac:dyDescent="0.2">
      <c r="G1947" s="1141"/>
    </row>
    <row r="1948" spans="7:7" x14ac:dyDescent="0.2">
      <c r="G1948" s="1141"/>
    </row>
    <row r="1949" spans="7:7" x14ac:dyDescent="0.2">
      <c r="G1949" s="1141"/>
    </row>
    <row r="1950" spans="7:7" x14ac:dyDescent="0.2">
      <c r="G1950" s="1141"/>
    </row>
    <row r="1951" spans="7:7" x14ac:dyDescent="0.2">
      <c r="G1951" s="1141"/>
    </row>
    <row r="1952" spans="7:7" x14ac:dyDescent="0.2">
      <c r="G1952" s="1141"/>
    </row>
    <row r="1953" spans="7:7" x14ac:dyDescent="0.2">
      <c r="G1953" s="1141"/>
    </row>
    <row r="1954" spans="7:7" x14ac:dyDescent="0.2">
      <c r="G1954" s="1141"/>
    </row>
    <row r="1955" spans="7:7" x14ac:dyDescent="0.2">
      <c r="G1955" s="1141"/>
    </row>
    <row r="1956" spans="7:7" x14ac:dyDescent="0.2">
      <c r="G1956" s="1141"/>
    </row>
    <row r="1957" spans="7:7" x14ac:dyDescent="0.2">
      <c r="G1957" s="1141"/>
    </row>
    <row r="1958" spans="7:7" x14ac:dyDescent="0.2">
      <c r="G1958" s="1141"/>
    </row>
    <row r="1959" spans="7:7" x14ac:dyDescent="0.2">
      <c r="G1959" s="1141"/>
    </row>
    <row r="1960" spans="7:7" x14ac:dyDescent="0.2">
      <c r="G1960" s="1141"/>
    </row>
    <row r="1961" spans="7:7" x14ac:dyDescent="0.2">
      <c r="G1961" s="1141"/>
    </row>
    <row r="1962" spans="7:7" x14ac:dyDescent="0.2">
      <c r="G1962" s="1141"/>
    </row>
    <row r="1963" spans="7:7" x14ac:dyDescent="0.2">
      <c r="G1963" s="1141"/>
    </row>
    <row r="1964" spans="7:7" x14ac:dyDescent="0.2">
      <c r="G1964" s="1141"/>
    </row>
    <row r="1965" spans="7:7" x14ac:dyDescent="0.2">
      <c r="G1965" s="1141"/>
    </row>
    <row r="1966" spans="7:7" x14ac:dyDescent="0.2">
      <c r="G1966" s="1141"/>
    </row>
    <row r="1967" spans="7:7" x14ac:dyDescent="0.2">
      <c r="G1967" s="1141"/>
    </row>
    <row r="1968" spans="7:7" x14ac:dyDescent="0.2">
      <c r="G1968" s="1141"/>
    </row>
    <row r="1969" spans="7:7" x14ac:dyDescent="0.2">
      <c r="G1969" s="1141"/>
    </row>
    <row r="1970" spans="7:7" x14ac:dyDescent="0.2">
      <c r="G1970" s="1141"/>
    </row>
    <row r="1971" spans="7:7" x14ac:dyDescent="0.2">
      <c r="G1971" s="1141"/>
    </row>
    <row r="1972" spans="7:7" x14ac:dyDescent="0.2">
      <c r="G1972" s="1141"/>
    </row>
    <row r="1973" spans="7:7" x14ac:dyDescent="0.2">
      <c r="G1973" s="1141"/>
    </row>
    <row r="1974" spans="7:7" x14ac:dyDescent="0.2">
      <c r="G1974" s="1141"/>
    </row>
    <row r="1975" spans="7:7" x14ac:dyDescent="0.2">
      <c r="G1975" s="1141"/>
    </row>
    <row r="1976" spans="7:7" x14ac:dyDescent="0.2">
      <c r="G1976" s="1141"/>
    </row>
    <row r="1977" spans="7:7" x14ac:dyDescent="0.2">
      <c r="G1977" s="1141"/>
    </row>
    <row r="1978" spans="7:7" x14ac:dyDescent="0.2">
      <c r="G1978" s="1141"/>
    </row>
    <row r="1979" spans="7:7" x14ac:dyDescent="0.2">
      <c r="G1979" s="1141"/>
    </row>
    <row r="1980" spans="7:7" x14ac:dyDescent="0.2">
      <c r="G1980" s="1141"/>
    </row>
    <row r="1981" spans="7:7" x14ac:dyDescent="0.2">
      <c r="G1981" s="1141"/>
    </row>
    <row r="1982" spans="7:7" x14ac:dyDescent="0.2">
      <c r="G1982" s="1141"/>
    </row>
    <row r="1983" spans="7:7" x14ac:dyDescent="0.2">
      <c r="G1983" s="1141"/>
    </row>
    <row r="1984" spans="7:7" x14ac:dyDescent="0.2">
      <c r="G1984" s="1141"/>
    </row>
    <row r="1985" spans="7:7" x14ac:dyDescent="0.2">
      <c r="G1985" s="1141"/>
    </row>
    <row r="1986" spans="7:7" x14ac:dyDescent="0.2">
      <c r="G1986" s="1141"/>
    </row>
    <row r="1987" spans="7:7" x14ac:dyDescent="0.2">
      <c r="G1987" s="1141"/>
    </row>
    <row r="1988" spans="7:7" x14ac:dyDescent="0.2">
      <c r="G1988" s="1141"/>
    </row>
    <row r="1989" spans="7:7" x14ac:dyDescent="0.2">
      <c r="G1989" s="1141"/>
    </row>
    <row r="1990" spans="7:7" x14ac:dyDescent="0.2">
      <c r="G1990" s="1141"/>
    </row>
    <row r="1991" spans="7:7" x14ac:dyDescent="0.2">
      <c r="G1991" s="1141"/>
    </row>
    <row r="1992" spans="7:7" x14ac:dyDescent="0.2">
      <c r="G1992" s="1141"/>
    </row>
    <row r="1993" spans="7:7" x14ac:dyDescent="0.2">
      <c r="G1993" s="1141"/>
    </row>
    <row r="1994" spans="7:7" x14ac:dyDescent="0.2">
      <c r="G1994" s="1141"/>
    </row>
    <row r="1995" spans="7:7" x14ac:dyDescent="0.2">
      <c r="G1995" s="1141"/>
    </row>
    <row r="1996" spans="7:7" x14ac:dyDescent="0.2">
      <c r="G1996" s="1141"/>
    </row>
    <row r="1997" spans="7:7" x14ac:dyDescent="0.2">
      <c r="G1997" s="1141"/>
    </row>
    <row r="1998" spans="7:7" x14ac:dyDescent="0.2">
      <c r="G1998" s="1141"/>
    </row>
    <row r="1999" spans="7:7" x14ac:dyDescent="0.2">
      <c r="G1999" s="1141"/>
    </row>
    <row r="2000" spans="7:7" x14ac:dyDescent="0.2">
      <c r="G2000" s="1141"/>
    </row>
    <row r="2001" spans="7:7" x14ac:dyDescent="0.2">
      <c r="G2001" s="1141"/>
    </row>
    <row r="2002" spans="7:7" x14ac:dyDescent="0.2">
      <c r="G2002" s="1141"/>
    </row>
    <row r="2003" spans="7:7" x14ac:dyDescent="0.2">
      <c r="G2003" s="1141"/>
    </row>
    <row r="2004" spans="7:7" x14ac:dyDescent="0.2">
      <c r="G2004" s="1141"/>
    </row>
    <row r="2005" spans="7:7" x14ac:dyDescent="0.2">
      <c r="G2005" s="1141"/>
    </row>
    <row r="2006" spans="7:7" x14ac:dyDescent="0.2">
      <c r="G2006" s="1141"/>
    </row>
    <row r="2007" spans="7:7" x14ac:dyDescent="0.2">
      <c r="G2007" s="1141"/>
    </row>
    <row r="2008" spans="7:7" x14ac:dyDescent="0.2">
      <c r="G2008" s="1141"/>
    </row>
    <row r="2009" spans="7:7" x14ac:dyDescent="0.2">
      <c r="G2009" s="1141"/>
    </row>
    <row r="2010" spans="7:7" x14ac:dyDescent="0.2">
      <c r="G2010" s="1141"/>
    </row>
    <row r="2011" spans="7:7" x14ac:dyDescent="0.2">
      <c r="G2011" s="1141"/>
    </row>
    <row r="2012" spans="7:7" x14ac:dyDescent="0.2">
      <c r="G2012" s="1141"/>
    </row>
    <row r="2013" spans="7:7" x14ac:dyDescent="0.2">
      <c r="G2013" s="1141"/>
    </row>
    <row r="2014" spans="7:7" x14ac:dyDescent="0.2">
      <c r="G2014" s="1141"/>
    </row>
    <row r="2015" spans="7:7" x14ac:dyDescent="0.2">
      <c r="G2015" s="1141"/>
    </row>
    <row r="2016" spans="7:7" x14ac:dyDescent="0.2">
      <c r="G2016" s="1141"/>
    </row>
    <row r="2017" spans="7:7" x14ac:dyDescent="0.2">
      <c r="G2017" s="1141"/>
    </row>
    <row r="2018" spans="7:7" x14ac:dyDescent="0.2">
      <c r="G2018" s="1141"/>
    </row>
    <row r="2019" spans="7:7" x14ac:dyDescent="0.2">
      <c r="G2019" s="1141"/>
    </row>
    <row r="2020" spans="7:7" x14ac:dyDescent="0.2">
      <c r="G2020" s="1141"/>
    </row>
    <row r="2021" spans="7:7" x14ac:dyDescent="0.2">
      <c r="G2021" s="1141"/>
    </row>
    <row r="2022" spans="7:7" x14ac:dyDescent="0.2">
      <c r="G2022" s="1141"/>
    </row>
    <row r="2023" spans="7:7" x14ac:dyDescent="0.2">
      <c r="G2023" s="1141"/>
    </row>
    <row r="2024" spans="7:7" x14ac:dyDescent="0.2">
      <c r="G2024" s="1141"/>
    </row>
    <row r="2025" spans="7:7" x14ac:dyDescent="0.2">
      <c r="G2025" s="1141"/>
    </row>
    <row r="2026" spans="7:7" x14ac:dyDescent="0.2">
      <c r="G2026" s="1141"/>
    </row>
    <row r="2027" spans="7:7" x14ac:dyDescent="0.2">
      <c r="G2027" s="1141"/>
    </row>
    <row r="2028" spans="7:7" x14ac:dyDescent="0.2">
      <c r="G2028" s="1141"/>
    </row>
    <row r="2029" spans="7:7" x14ac:dyDescent="0.2">
      <c r="G2029" s="1141"/>
    </row>
    <row r="2030" spans="7:7" x14ac:dyDescent="0.2">
      <c r="G2030" s="1141"/>
    </row>
    <row r="2031" spans="7:7" x14ac:dyDescent="0.2">
      <c r="G2031" s="1141"/>
    </row>
    <row r="2032" spans="7:7" x14ac:dyDescent="0.2">
      <c r="G2032" s="1141"/>
    </row>
    <row r="2033" spans="7:7" x14ac:dyDescent="0.2">
      <c r="G2033" s="1141"/>
    </row>
    <row r="2034" spans="7:7" x14ac:dyDescent="0.2">
      <c r="G2034" s="1141"/>
    </row>
    <row r="2035" spans="7:7" x14ac:dyDescent="0.2">
      <c r="G2035" s="1141"/>
    </row>
    <row r="2036" spans="7:7" x14ac:dyDescent="0.2">
      <c r="G2036" s="1141"/>
    </row>
    <row r="2037" spans="7:7" x14ac:dyDescent="0.2">
      <c r="G2037" s="1141"/>
    </row>
    <row r="2038" spans="7:7" x14ac:dyDescent="0.2">
      <c r="G2038" s="1141"/>
    </row>
    <row r="2039" spans="7:7" x14ac:dyDescent="0.2">
      <c r="G2039" s="1141"/>
    </row>
    <row r="2040" spans="7:7" x14ac:dyDescent="0.2">
      <c r="G2040" s="1141"/>
    </row>
    <row r="2041" spans="7:7" x14ac:dyDescent="0.2">
      <c r="G2041" s="1141"/>
    </row>
    <row r="2042" spans="7:7" x14ac:dyDescent="0.2">
      <c r="G2042" s="1141"/>
    </row>
    <row r="2043" spans="7:7" x14ac:dyDescent="0.2">
      <c r="G2043" s="1141"/>
    </row>
    <row r="2044" spans="7:7" x14ac:dyDescent="0.2">
      <c r="G2044" s="1141"/>
    </row>
    <row r="2045" spans="7:7" x14ac:dyDescent="0.2">
      <c r="G2045" s="1141"/>
    </row>
    <row r="2046" spans="7:7" x14ac:dyDescent="0.2">
      <c r="G2046" s="1141"/>
    </row>
    <row r="2047" spans="7:7" x14ac:dyDescent="0.2">
      <c r="G2047" s="1141"/>
    </row>
    <row r="2048" spans="7:7" x14ac:dyDescent="0.2">
      <c r="G2048" s="1141"/>
    </row>
    <row r="2049" spans="7:7" x14ac:dyDescent="0.2">
      <c r="G2049" s="1141"/>
    </row>
    <row r="2050" spans="7:7" x14ac:dyDescent="0.2">
      <c r="G2050" s="1141"/>
    </row>
    <row r="2051" spans="7:7" x14ac:dyDescent="0.2">
      <c r="G2051" s="1141"/>
    </row>
    <row r="2052" spans="7:7" x14ac:dyDescent="0.2">
      <c r="G2052" s="1141"/>
    </row>
    <row r="2053" spans="7:7" x14ac:dyDescent="0.2">
      <c r="G2053" s="1141"/>
    </row>
    <row r="2054" spans="7:7" x14ac:dyDescent="0.2">
      <c r="G2054" s="1141"/>
    </row>
    <row r="2055" spans="7:7" x14ac:dyDescent="0.2">
      <c r="G2055" s="1141"/>
    </row>
    <row r="2056" spans="7:7" x14ac:dyDescent="0.2">
      <c r="G2056" s="1141"/>
    </row>
    <row r="2057" spans="7:7" x14ac:dyDescent="0.2">
      <c r="G2057" s="1141"/>
    </row>
    <row r="2058" spans="7:7" x14ac:dyDescent="0.2">
      <c r="G2058" s="1141"/>
    </row>
    <row r="2059" spans="7:7" x14ac:dyDescent="0.2">
      <c r="G2059" s="1141"/>
    </row>
    <row r="2060" spans="7:7" x14ac:dyDescent="0.2">
      <c r="G2060" s="1141"/>
    </row>
    <row r="2061" spans="7:7" x14ac:dyDescent="0.2">
      <c r="G2061" s="1141"/>
    </row>
    <row r="2062" spans="7:7" x14ac:dyDescent="0.2">
      <c r="G2062" s="1141"/>
    </row>
    <row r="2063" spans="7:7" x14ac:dyDescent="0.2">
      <c r="G2063" s="1141"/>
    </row>
    <row r="2064" spans="7:7" x14ac:dyDescent="0.2">
      <c r="G2064" s="1141"/>
    </row>
    <row r="2065" spans="7:7" x14ac:dyDescent="0.2">
      <c r="G2065" s="1141"/>
    </row>
    <row r="2066" spans="7:7" x14ac:dyDescent="0.2">
      <c r="G2066" s="1141"/>
    </row>
    <row r="2067" spans="7:7" x14ac:dyDescent="0.2">
      <c r="G2067" s="1141"/>
    </row>
    <row r="2068" spans="7:7" x14ac:dyDescent="0.2">
      <c r="G2068" s="1141"/>
    </row>
    <row r="2069" spans="7:7" x14ac:dyDescent="0.2">
      <c r="G2069" s="1141"/>
    </row>
    <row r="2070" spans="7:7" x14ac:dyDescent="0.2">
      <c r="G2070" s="1141"/>
    </row>
    <row r="2071" spans="7:7" x14ac:dyDescent="0.2">
      <c r="G2071" s="1141"/>
    </row>
    <row r="2072" spans="7:7" x14ac:dyDescent="0.2">
      <c r="G2072" s="1141"/>
    </row>
    <row r="2073" spans="7:7" x14ac:dyDescent="0.2">
      <c r="G2073" s="1141"/>
    </row>
    <row r="2074" spans="7:7" x14ac:dyDescent="0.2">
      <c r="G2074" s="1141"/>
    </row>
    <row r="2075" spans="7:7" x14ac:dyDescent="0.2">
      <c r="G2075" s="1141"/>
    </row>
    <row r="2076" spans="7:7" x14ac:dyDescent="0.2">
      <c r="G2076" s="1141"/>
    </row>
    <row r="2077" spans="7:7" x14ac:dyDescent="0.2">
      <c r="G2077" s="1141"/>
    </row>
    <row r="2078" spans="7:7" x14ac:dyDescent="0.2">
      <c r="G2078" s="1141"/>
    </row>
    <row r="2079" spans="7:7" x14ac:dyDescent="0.2">
      <c r="G2079" s="1141"/>
    </row>
    <row r="2080" spans="7:7" x14ac:dyDescent="0.2">
      <c r="G2080" s="1141"/>
    </row>
    <row r="2081" spans="7:7" x14ac:dyDescent="0.2">
      <c r="G2081" s="1141"/>
    </row>
    <row r="2082" spans="7:7" x14ac:dyDescent="0.2">
      <c r="G2082" s="1141"/>
    </row>
    <row r="2083" spans="7:7" x14ac:dyDescent="0.2">
      <c r="G2083" s="1141"/>
    </row>
    <row r="2084" spans="7:7" x14ac:dyDescent="0.2">
      <c r="G2084" s="1141"/>
    </row>
    <row r="2085" spans="7:7" x14ac:dyDescent="0.2">
      <c r="G2085" s="1141"/>
    </row>
    <row r="2086" spans="7:7" x14ac:dyDescent="0.2">
      <c r="G2086" s="1141"/>
    </row>
    <row r="2087" spans="7:7" x14ac:dyDescent="0.2">
      <c r="G2087" s="1141"/>
    </row>
    <row r="2088" spans="7:7" x14ac:dyDescent="0.2">
      <c r="G2088" s="1141"/>
    </row>
    <row r="2089" spans="7:7" x14ac:dyDescent="0.2">
      <c r="G2089" s="1141"/>
    </row>
    <row r="2090" spans="7:7" x14ac:dyDescent="0.2">
      <c r="G2090" s="1141"/>
    </row>
    <row r="2091" spans="7:7" x14ac:dyDescent="0.2">
      <c r="G2091" s="1141"/>
    </row>
    <row r="2092" spans="7:7" x14ac:dyDescent="0.2">
      <c r="G2092" s="1141"/>
    </row>
    <row r="2093" spans="7:7" x14ac:dyDescent="0.2">
      <c r="G2093" s="1141"/>
    </row>
    <row r="2094" spans="7:7" x14ac:dyDescent="0.2">
      <c r="G2094" s="1141"/>
    </row>
    <row r="2095" spans="7:7" x14ac:dyDescent="0.2">
      <c r="G2095" s="1141"/>
    </row>
    <row r="2096" spans="7:7" x14ac:dyDescent="0.2">
      <c r="G2096" s="1141"/>
    </row>
    <row r="2097" spans="7:7" x14ac:dyDescent="0.2">
      <c r="G2097" s="1141"/>
    </row>
    <row r="2098" spans="7:7" x14ac:dyDescent="0.2">
      <c r="G2098" s="1141"/>
    </row>
    <row r="2099" spans="7:7" x14ac:dyDescent="0.2">
      <c r="G2099" s="1141"/>
    </row>
    <row r="2100" spans="7:7" x14ac:dyDescent="0.2">
      <c r="G2100" s="1141"/>
    </row>
    <row r="2101" spans="7:7" x14ac:dyDescent="0.2">
      <c r="G2101" s="1141"/>
    </row>
    <row r="2102" spans="7:7" x14ac:dyDescent="0.2">
      <c r="G2102" s="1141"/>
    </row>
    <row r="2103" spans="7:7" x14ac:dyDescent="0.2">
      <c r="G2103" s="1141"/>
    </row>
    <row r="2104" spans="7:7" x14ac:dyDescent="0.2">
      <c r="G2104" s="1141"/>
    </row>
    <row r="2105" spans="7:7" x14ac:dyDescent="0.2">
      <c r="G2105" s="1141"/>
    </row>
    <row r="2106" spans="7:7" x14ac:dyDescent="0.2">
      <c r="G2106" s="1141"/>
    </row>
    <row r="2107" spans="7:7" x14ac:dyDescent="0.2">
      <c r="G2107" s="1141"/>
    </row>
    <row r="2108" spans="7:7" x14ac:dyDescent="0.2">
      <c r="G2108" s="1141"/>
    </row>
    <row r="2109" spans="7:7" x14ac:dyDescent="0.2">
      <c r="G2109" s="1141"/>
    </row>
    <row r="2110" spans="7:7" x14ac:dyDescent="0.2">
      <c r="G2110" s="1141"/>
    </row>
    <row r="2111" spans="7:7" x14ac:dyDescent="0.2">
      <c r="G2111" s="1141"/>
    </row>
    <row r="2112" spans="7:7" x14ac:dyDescent="0.2">
      <c r="G2112" s="1141"/>
    </row>
    <row r="2113" spans="7:7" x14ac:dyDescent="0.2">
      <c r="G2113" s="1141"/>
    </row>
    <row r="2114" spans="7:7" x14ac:dyDescent="0.2">
      <c r="G2114" s="1141"/>
    </row>
    <row r="2115" spans="7:7" x14ac:dyDescent="0.2">
      <c r="G2115" s="1141"/>
    </row>
    <row r="2116" spans="7:7" x14ac:dyDescent="0.2">
      <c r="G2116" s="1141"/>
    </row>
    <row r="2117" spans="7:7" x14ac:dyDescent="0.2">
      <c r="G2117" s="1141"/>
    </row>
    <row r="2118" spans="7:7" x14ac:dyDescent="0.2">
      <c r="G2118" s="1141"/>
    </row>
    <row r="2119" spans="7:7" x14ac:dyDescent="0.2">
      <c r="G2119" s="1141"/>
    </row>
    <row r="2120" spans="7:7" x14ac:dyDescent="0.2">
      <c r="G2120" s="1141"/>
    </row>
    <row r="2121" spans="7:7" x14ac:dyDescent="0.2">
      <c r="G2121" s="1141"/>
    </row>
    <row r="2122" spans="7:7" x14ac:dyDescent="0.2">
      <c r="G2122" s="1141"/>
    </row>
    <row r="2123" spans="7:7" x14ac:dyDescent="0.2">
      <c r="G2123" s="1141"/>
    </row>
    <row r="2124" spans="7:7" x14ac:dyDescent="0.2">
      <c r="G2124" s="1141"/>
    </row>
    <row r="2125" spans="7:7" x14ac:dyDescent="0.2">
      <c r="G2125" s="1141"/>
    </row>
    <row r="2126" spans="7:7" x14ac:dyDescent="0.2">
      <c r="G2126" s="1141"/>
    </row>
    <row r="2127" spans="7:7" x14ac:dyDescent="0.2">
      <c r="G2127" s="1141"/>
    </row>
    <row r="2128" spans="7:7" x14ac:dyDescent="0.2">
      <c r="G2128" s="1141"/>
    </row>
    <row r="2129" spans="7:7" x14ac:dyDescent="0.2">
      <c r="G2129" s="1141"/>
    </row>
    <row r="2130" spans="7:7" x14ac:dyDescent="0.2">
      <c r="G2130" s="1141"/>
    </row>
    <row r="2131" spans="7:7" x14ac:dyDescent="0.2">
      <c r="G2131" s="1141"/>
    </row>
    <row r="2132" spans="7:7" x14ac:dyDescent="0.2">
      <c r="G2132" s="1141"/>
    </row>
    <row r="2133" spans="7:7" x14ac:dyDescent="0.2">
      <c r="G2133" s="1141"/>
    </row>
    <row r="2134" spans="7:7" x14ac:dyDescent="0.2">
      <c r="G2134" s="1141"/>
    </row>
    <row r="2135" spans="7:7" x14ac:dyDescent="0.2">
      <c r="G2135" s="1141"/>
    </row>
    <row r="2136" spans="7:7" x14ac:dyDescent="0.2">
      <c r="G2136" s="1141"/>
    </row>
    <row r="2137" spans="7:7" x14ac:dyDescent="0.2">
      <c r="G2137" s="1141"/>
    </row>
    <row r="2138" spans="7:7" x14ac:dyDescent="0.2">
      <c r="G2138" s="1141"/>
    </row>
    <row r="2139" spans="7:7" x14ac:dyDescent="0.2">
      <c r="G2139" s="1141"/>
    </row>
    <row r="2140" spans="7:7" x14ac:dyDescent="0.2">
      <c r="G2140" s="1141"/>
    </row>
    <row r="2141" spans="7:7" x14ac:dyDescent="0.2">
      <c r="G2141" s="1141"/>
    </row>
    <row r="2142" spans="7:7" x14ac:dyDescent="0.2">
      <c r="G2142" s="1141"/>
    </row>
    <row r="2143" spans="7:7" x14ac:dyDescent="0.2">
      <c r="G2143" s="1141"/>
    </row>
    <row r="2144" spans="7:7" x14ac:dyDescent="0.2">
      <c r="G2144" s="1141"/>
    </row>
    <row r="2145" spans="7:7" x14ac:dyDescent="0.2">
      <c r="G2145" s="1141"/>
    </row>
    <row r="2146" spans="7:7" x14ac:dyDescent="0.2">
      <c r="G2146" s="1141"/>
    </row>
    <row r="2147" spans="7:7" x14ac:dyDescent="0.2">
      <c r="G2147" s="1141"/>
    </row>
    <row r="2148" spans="7:7" x14ac:dyDescent="0.2">
      <c r="G2148" s="1141"/>
    </row>
    <row r="2149" spans="7:7" x14ac:dyDescent="0.2">
      <c r="G2149" s="1141"/>
    </row>
    <row r="2150" spans="7:7" x14ac:dyDescent="0.2">
      <c r="G2150" s="1141"/>
    </row>
    <row r="2151" spans="7:7" x14ac:dyDescent="0.2">
      <c r="G2151" s="1141"/>
    </row>
    <row r="2152" spans="7:7" x14ac:dyDescent="0.2">
      <c r="G2152" s="1141"/>
    </row>
    <row r="2153" spans="7:7" x14ac:dyDescent="0.2">
      <c r="G2153" s="1141"/>
    </row>
    <row r="2154" spans="7:7" x14ac:dyDescent="0.2">
      <c r="G2154" s="1141"/>
    </row>
    <row r="2155" spans="7:7" x14ac:dyDescent="0.2">
      <c r="G2155" s="1141"/>
    </row>
    <row r="2156" spans="7:7" x14ac:dyDescent="0.2">
      <c r="G2156" s="1141"/>
    </row>
    <row r="2157" spans="7:7" x14ac:dyDescent="0.2">
      <c r="G2157" s="1141"/>
    </row>
    <row r="2158" spans="7:7" x14ac:dyDescent="0.2">
      <c r="G2158" s="1141"/>
    </row>
    <row r="2159" spans="7:7" x14ac:dyDescent="0.2">
      <c r="G2159" s="1141"/>
    </row>
    <row r="2160" spans="7:7" x14ac:dyDescent="0.2">
      <c r="G2160" s="1141"/>
    </row>
    <row r="2161" spans="7:7" x14ac:dyDescent="0.2">
      <c r="G2161" s="1141"/>
    </row>
    <row r="2162" spans="7:7" x14ac:dyDescent="0.2">
      <c r="G2162" s="1141"/>
    </row>
    <row r="2163" spans="7:7" x14ac:dyDescent="0.2">
      <c r="G2163" s="1141"/>
    </row>
    <row r="2164" spans="7:7" x14ac:dyDescent="0.2">
      <c r="G2164" s="1141"/>
    </row>
    <row r="2165" spans="7:7" x14ac:dyDescent="0.2">
      <c r="G2165" s="1141"/>
    </row>
    <row r="2166" spans="7:7" x14ac:dyDescent="0.2">
      <c r="G2166" s="1141"/>
    </row>
    <row r="2167" spans="7:7" x14ac:dyDescent="0.2">
      <c r="G2167" s="1141"/>
    </row>
    <row r="2168" spans="7:7" x14ac:dyDescent="0.2">
      <c r="G2168" s="1141"/>
    </row>
    <row r="2169" spans="7:7" x14ac:dyDescent="0.2">
      <c r="G2169" s="1141"/>
    </row>
    <row r="2170" spans="7:7" x14ac:dyDescent="0.2">
      <c r="G2170" s="1141"/>
    </row>
    <row r="2171" spans="7:7" x14ac:dyDescent="0.2">
      <c r="G2171" s="1141"/>
    </row>
    <row r="2172" spans="7:7" x14ac:dyDescent="0.2">
      <c r="G2172" s="1141"/>
    </row>
    <row r="2173" spans="7:7" x14ac:dyDescent="0.2">
      <c r="G2173" s="1141"/>
    </row>
    <row r="2174" spans="7:7" x14ac:dyDescent="0.2">
      <c r="G2174" s="1141"/>
    </row>
    <row r="2175" spans="7:7" x14ac:dyDescent="0.2">
      <c r="G2175" s="1141"/>
    </row>
    <row r="2176" spans="7:7" x14ac:dyDescent="0.2">
      <c r="G2176" s="1141"/>
    </row>
    <row r="2177" spans="7:7" x14ac:dyDescent="0.2">
      <c r="G2177" s="1141"/>
    </row>
    <row r="2178" spans="7:7" x14ac:dyDescent="0.2">
      <c r="G2178" s="1141"/>
    </row>
    <row r="2179" spans="7:7" x14ac:dyDescent="0.2">
      <c r="G2179" s="1141"/>
    </row>
    <row r="2180" spans="7:7" x14ac:dyDescent="0.2">
      <c r="G2180" s="1141"/>
    </row>
    <row r="2181" spans="7:7" x14ac:dyDescent="0.2">
      <c r="G2181" s="1141"/>
    </row>
    <row r="2182" spans="7:7" x14ac:dyDescent="0.2">
      <c r="G2182" s="1141"/>
    </row>
    <row r="2183" spans="7:7" x14ac:dyDescent="0.2">
      <c r="G2183" s="1141"/>
    </row>
    <row r="2184" spans="7:7" x14ac:dyDescent="0.2">
      <c r="G2184" s="1141"/>
    </row>
    <row r="2185" spans="7:7" x14ac:dyDescent="0.2">
      <c r="G2185" s="1141"/>
    </row>
    <row r="2186" spans="7:7" x14ac:dyDescent="0.2">
      <c r="G2186" s="1141"/>
    </row>
    <row r="2187" spans="7:7" x14ac:dyDescent="0.2">
      <c r="G2187" s="1141"/>
    </row>
    <row r="2188" spans="7:7" x14ac:dyDescent="0.2">
      <c r="G2188" s="1141"/>
    </row>
    <row r="2189" spans="7:7" x14ac:dyDescent="0.2">
      <c r="G2189" s="1141"/>
    </row>
    <row r="2190" spans="7:7" x14ac:dyDescent="0.2">
      <c r="G2190" s="1141"/>
    </row>
    <row r="2191" spans="7:7" x14ac:dyDescent="0.2">
      <c r="G2191" s="1141"/>
    </row>
    <row r="2192" spans="7:7" x14ac:dyDescent="0.2">
      <c r="G2192" s="1141"/>
    </row>
    <row r="2193" spans="7:7" x14ac:dyDescent="0.2">
      <c r="G2193" s="1141"/>
    </row>
    <row r="2194" spans="7:7" x14ac:dyDescent="0.2">
      <c r="G2194" s="1141"/>
    </row>
    <row r="2195" spans="7:7" x14ac:dyDescent="0.2">
      <c r="G2195" s="1141"/>
    </row>
    <row r="2196" spans="7:7" x14ac:dyDescent="0.2">
      <c r="G2196" s="1141"/>
    </row>
    <row r="2197" spans="7:7" x14ac:dyDescent="0.2">
      <c r="G2197" s="1141"/>
    </row>
    <row r="2198" spans="7:7" x14ac:dyDescent="0.2">
      <c r="G2198" s="1141"/>
    </row>
    <row r="2199" spans="7:7" x14ac:dyDescent="0.2">
      <c r="G2199" s="1141"/>
    </row>
    <row r="2200" spans="7:7" x14ac:dyDescent="0.2">
      <c r="G2200" s="1141"/>
    </row>
    <row r="2201" spans="7:7" x14ac:dyDescent="0.2">
      <c r="G2201" s="1141"/>
    </row>
    <row r="2202" spans="7:7" x14ac:dyDescent="0.2">
      <c r="G2202" s="1141"/>
    </row>
    <row r="2203" spans="7:7" x14ac:dyDescent="0.2">
      <c r="G2203" s="1141"/>
    </row>
    <row r="2204" spans="7:7" x14ac:dyDescent="0.2">
      <c r="G2204" s="1141"/>
    </row>
    <row r="2205" spans="7:7" x14ac:dyDescent="0.2">
      <c r="G2205" s="1141"/>
    </row>
    <row r="2206" spans="7:7" x14ac:dyDescent="0.2">
      <c r="G2206" s="1141"/>
    </row>
    <row r="2207" spans="7:7" x14ac:dyDescent="0.2">
      <c r="G2207" s="1141"/>
    </row>
    <row r="2208" spans="7:7" x14ac:dyDescent="0.2">
      <c r="G2208" s="1141"/>
    </row>
    <row r="2209" spans="7:7" x14ac:dyDescent="0.2">
      <c r="G2209" s="1141"/>
    </row>
    <row r="2210" spans="7:7" x14ac:dyDescent="0.2">
      <c r="G2210" s="1141"/>
    </row>
    <row r="2211" spans="7:7" x14ac:dyDescent="0.2">
      <c r="G2211" s="1141"/>
    </row>
    <row r="2212" spans="7:7" x14ac:dyDescent="0.2">
      <c r="G2212" s="1141"/>
    </row>
    <row r="2213" spans="7:7" x14ac:dyDescent="0.2">
      <c r="G2213" s="1141"/>
    </row>
    <row r="2214" spans="7:7" x14ac:dyDescent="0.2">
      <c r="G2214" s="1141"/>
    </row>
    <row r="2215" spans="7:7" x14ac:dyDescent="0.2">
      <c r="G2215" s="1141"/>
    </row>
    <row r="2216" spans="7:7" x14ac:dyDescent="0.2">
      <c r="G2216" s="1141"/>
    </row>
    <row r="2217" spans="7:7" x14ac:dyDescent="0.2">
      <c r="G2217" s="1141"/>
    </row>
    <row r="2218" spans="7:7" x14ac:dyDescent="0.2">
      <c r="G2218" s="1141"/>
    </row>
    <row r="2219" spans="7:7" x14ac:dyDescent="0.2">
      <c r="G2219" s="1141"/>
    </row>
    <row r="2220" spans="7:7" x14ac:dyDescent="0.2">
      <c r="G2220" s="1141"/>
    </row>
    <row r="2221" spans="7:7" x14ac:dyDescent="0.2">
      <c r="G2221" s="1141"/>
    </row>
    <row r="2222" spans="7:7" x14ac:dyDescent="0.2">
      <c r="G2222" s="1141"/>
    </row>
    <row r="2223" spans="7:7" x14ac:dyDescent="0.2">
      <c r="G2223" s="1141"/>
    </row>
    <row r="2224" spans="7:7" x14ac:dyDescent="0.2">
      <c r="G2224" s="1141"/>
    </row>
    <row r="2225" spans="7:7" x14ac:dyDescent="0.2">
      <c r="G2225" s="1141"/>
    </row>
    <row r="2226" spans="7:7" x14ac:dyDescent="0.2">
      <c r="G2226" s="1141"/>
    </row>
    <row r="2227" spans="7:7" x14ac:dyDescent="0.2">
      <c r="G2227" s="1141"/>
    </row>
    <row r="2228" spans="7:7" x14ac:dyDescent="0.2">
      <c r="G2228" s="1141"/>
    </row>
    <row r="2229" spans="7:7" x14ac:dyDescent="0.2">
      <c r="G2229" s="1141"/>
    </row>
    <row r="2230" spans="7:7" x14ac:dyDescent="0.2">
      <c r="G2230" s="1141"/>
    </row>
    <row r="2231" spans="7:7" x14ac:dyDescent="0.2">
      <c r="G2231" s="1141"/>
    </row>
    <row r="2232" spans="7:7" x14ac:dyDescent="0.2">
      <c r="G2232" s="1141"/>
    </row>
    <row r="2233" spans="7:7" x14ac:dyDescent="0.2">
      <c r="G2233" s="1141"/>
    </row>
    <row r="2234" spans="7:7" x14ac:dyDescent="0.2">
      <c r="G2234" s="1141"/>
    </row>
    <row r="2235" spans="7:7" x14ac:dyDescent="0.2">
      <c r="G2235" s="1141"/>
    </row>
    <row r="2236" spans="7:7" x14ac:dyDescent="0.2">
      <c r="G2236" s="1141"/>
    </row>
    <row r="2237" spans="7:7" x14ac:dyDescent="0.2">
      <c r="G2237" s="1141"/>
    </row>
    <row r="2238" spans="7:7" x14ac:dyDescent="0.2">
      <c r="G2238" s="1141"/>
    </row>
    <row r="2239" spans="7:7" x14ac:dyDescent="0.2">
      <c r="G2239" s="1141"/>
    </row>
    <row r="2240" spans="7:7" x14ac:dyDescent="0.2">
      <c r="G2240" s="1141"/>
    </row>
    <row r="2241" spans="7:7" x14ac:dyDescent="0.2">
      <c r="G2241" s="1141"/>
    </row>
    <row r="2242" spans="7:7" x14ac:dyDescent="0.2">
      <c r="G2242" s="1141"/>
    </row>
    <row r="2243" spans="7:7" x14ac:dyDescent="0.2">
      <c r="G2243" s="1141"/>
    </row>
    <row r="2244" spans="7:7" x14ac:dyDescent="0.2">
      <c r="G2244" s="1141"/>
    </row>
    <row r="2245" spans="7:7" x14ac:dyDescent="0.2">
      <c r="G2245" s="1141"/>
    </row>
    <row r="2246" spans="7:7" x14ac:dyDescent="0.2">
      <c r="G2246" s="1141"/>
    </row>
    <row r="2247" spans="7:7" x14ac:dyDescent="0.2">
      <c r="G2247" s="1141"/>
    </row>
    <row r="2248" spans="7:7" x14ac:dyDescent="0.2">
      <c r="G2248" s="1141"/>
    </row>
    <row r="2249" spans="7:7" x14ac:dyDescent="0.2">
      <c r="G2249" s="1141"/>
    </row>
    <row r="2250" spans="7:7" x14ac:dyDescent="0.2">
      <c r="G2250" s="1141"/>
    </row>
    <row r="2251" spans="7:7" x14ac:dyDescent="0.2">
      <c r="G2251" s="1141"/>
    </row>
    <row r="2252" spans="7:7" x14ac:dyDescent="0.2">
      <c r="G2252" s="1141"/>
    </row>
    <row r="2253" spans="7:7" x14ac:dyDescent="0.2">
      <c r="G2253" s="1141"/>
    </row>
    <row r="2254" spans="7:7" x14ac:dyDescent="0.2">
      <c r="G2254" s="1141"/>
    </row>
    <row r="2255" spans="7:7" x14ac:dyDescent="0.2">
      <c r="G2255" s="1141"/>
    </row>
    <row r="2256" spans="7:7" x14ac:dyDescent="0.2">
      <c r="G2256" s="1141"/>
    </row>
    <row r="2257" spans="7:7" x14ac:dyDescent="0.2">
      <c r="G2257" s="1141"/>
    </row>
    <row r="2258" spans="7:7" x14ac:dyDescent="0.2">
      <c r="G2258" s="1141"/>
    </row>
    <row r="2259" spans="7:7" x14ac:dyDescent="0.2">
      <c r="G2259" s="1141"/>
    </row>
    <row r="2260" spans="7:7" x14ac:dyDescent="0.2">
      <c r="G2260" s="1141"/>
    </row>
    <row r="2261" spans="7:7" x14ac:dyDescent="0.2">
      <c r="G2261" s="1141"/>
    </row>
    <row r="2262" spans="7:7" x14ac:dyDescent="0.2">
      <c r="G2262" s="1141"/>
    </row>
    <row r="2263" spans="7:7" x14ac:dyDescent="0.2">
      <c r="G2263" s="1141"/>
    </row>
    <row r="2264" spans="7:7" x14ac:dyDescent="0.2">
      <c r="G2264" s="1141"/>
    </row>
    <row r="2265" spans="7:7" x14ac:dyDescent="0.2">
      <c r="G2265" s="1141"/>
    </row>
    <row r="2266" spans="7:7" x14ac:dyDescent="0.2">
      <c r="G2266" s="1141"/>
    </row>
    <row r="2267" spans="7:7" x14ac:dyDescent="0.2">
      <c r="G2267" s="1141"/>
    </row>
    <row r="2268" spans="7:7" x14ac:dyDescent="0.2">
      <c r="G2268" s="1141"/>
    </row>
    <row r="2269" spans="7:7" x14ac:dyDescent="0.2">
      <c r="G2269" s="1141"/>
    </row>
    <row r="2270" spans="7:7" x14ac:dyDescent="0.2">
      <c r="G2270" s="1141"/>
    </row>
    <row r="2271" spans="7:7" x14ac:dyDescent="0.2">
      <c r="G2271" s="1141"/>
    </row>
    <row r="2272" spans="7:7" x14ac:dyDescent="0.2">
      <c r="G2272" s="1141"/>
    </row>
    <row r="2273" spans="7:7" x14ac:dyDescent="0.2">
      <c r="G2273" s="1141"/>
    </row>
    <row r="2274" spans="7:7" x14ac:dyDescent="0.2">
      <c r="G2274" s="1141"/>
    </row>
    <row r="2275" spans="7:7" x14ac:dyDescent="0.2">
      <c r="G2275" s="1141"/>
    </row>
    <row r="2276" spans="7:7" x14ac:dyDescent="0.2">
      <c r="G2276" s="1141"/>
    </row>
    <row r="2277" spans="7:7" x14ac:dyDescent="0.2">
      <c r="G2277" s="1141"/>
    </row>
    <row r="2278" spans="7:7" x14ac:dyDescent="0.2">
      <c r="G2278" s="1141"/>
    </row>
    <row r="2279" spans="7:7" x14ac:dyDescent="0.2">
      <c r="G2279" s="1141"/>
    </row>
    <row r="2280" spans="7:7" x14ac:dyDescent="0.2">
      <c r="G2280" s="1141"/>
    </row>
    <row r="2281" spans="7:7" x14ac:dyDescent="0.2">
      <c r="G2281" s="1141"/>
    </row>
    <row r="2282" spans="7:7" x14ac:dyDescent="0.2">
      <c r="G2282" s="1141"/>
    </row>
    <row r="2283" spans="7:7" x14ac:dyDescent="0.2">
      <c r="G2283" s="1141"/>
    </row>
    <row r="2284" spans="7:7" x14ac:dyDescent="0.2">
      <c r="G2284" s="1141"/>
    </row>
    <row r="2285" spans="7:7" x14ac:dyDescent="0.2">
      <c r="G2285" s="1141"/>
    </row>
    <row r="2286" spans="7:7" x14ac:dyDescent="0.2">
      <c r="G2286" s="1141"/>
    </row>
    <row r="2287" spans="7:7" x14ac:dyDescent="0.2">
      <c r="G2287" s="1141"/>
    </row>
    <row r="2288" spans="7:7" x14ac:dyDescent="0.2">
      <c r="G2288" s="1141"/>
    </row>
    <row r="2289" spans="7:7" x14ac:dyDescent="0.2">
      <c r="G2289" s="1141"/>
    </row>
    <row r="2290" spans="7:7" x14ac:dyDescent="0.2">
      <c r="G2290" s="1141"/>
    </row>
    <row r="2291" spans="7:7" x14ac:dyDescent="0.2">
      <c r="G2291" s="1141"/>
    </row>
    <row r="2292" spans="7:7" x14ac:dyDescent="0.2">
      <c r="G2292" s="1141"/>
    </row>
    <row r="2293" spans="7:7" x14ac:dyDescent="0.2">
      <c r="G2293" s="1141"/>
    </row>
    <row r="2294" spans="7:7" x14ac:dyDescent="0.2">
      <c r="G2294" s="1141"/>
    </row>
    <row r="2295" spans="7:7" x14ac:dyDescent="0.2">
      <c r="G2295" s="1141"/>
    </row>
    <row r="2296" spans="7:7" x14ac:dyDescent="0.2">
      <c r="G2296" s="1141"/>
    </row>
    <row r="2297" spans="7:7" x14ac:dyDescent="0.2">
      <c r="G2297" s="1141"/>
    </row>
    <row r="2298" spans="7:7" x14ac:dyDescent="0.2">
      <c r="G2298" s="1141"/>
    </row>
    <row r="2299" spans="7:7" x14ac:dyDescent="0.2">
      <c r="G2299" s="1141"/>
    </row>
    <row r="2300" spans="7:7" x14ac:dyDescent="0.2">
      <c r="G2300" s="1141"/>
    </row>
    <row r="2301" spans="7:7" x14ac:dyDescent="0.2">
      <c r="G2301" s="1141"/>
    </row>
    <row r="2302" spans="7:7" x14ac:dyDescent="0.2">
      <c r="G2302" s="1141"/>
    </row>
    <row r="2303" spans="7:7" x14ac:dyDescent="0.2">
      <c r="G2303" s="1141"/>
    </row>
    <row r="2304" spans="7:7" x14ac:dyDescent="0.2">
      <c r="G2304" s="1141"/>
    </row>
    <row r="2305" spans="7:7" x14ac:dyDescent="0.2">
      <c r="G2305" s="1141"/>
    </row>
    <row r="2306" spans="7:7" x14ac:dyDescent="0.2">
      <c r="G2306" s="1141"/>
    </row>
    <row r="2307" spans="7:7" x14ac:dyDescent="0.2">
      <c r="G2307" s="1141"/>
    </row>
    <row r="2308" spans="7:7" x14ac:dyDescent="0.2">
      <c r="G2308" s="1141"/>
    </row>
    <row r="2309" spans="7:7" x14ac:dyDescent="0.2">
      <c r="G2309" s="1141"/>
    </row>
    <row r="2310" spans="7:7" x14ac:dyDescent="0.2">
      <c r="G2310" s="1141"/>
    </row>
    <row r="2311" spans="7:7" x14ac:dyDescent="0.2">
      <c r="G2311" s="1141"/>
    </row>
    <row r="2312" spans="7:7" x14ac:dyDescent="0.2">
      <c r="G2312" s="1141"/>
    </row>
    <row r="2313" spans="7:7" x14ac:dyDescent="0.2">
      <c r="G2313" s="1141"/>
    </row>
    <row r="2314" spans="7:7" x14ac:dyDescent="0.2">
      <c r="G2314" s="1141"/>
    </row>
    <row r="2315" spans="7:7" x14ac:dyDescent="0.2">
      <c r="G2315" s="1141"/>
    </row>
    <row r="2316" spans="7:7" x14ac:dyDescent="0.2">
      <c r="G2316" s="1141"/>
    </row>
    <row r="2317" spans="7:7" x14ac:dyDescent="0.2">
      <c r="G2317" s="1141"/>
    </row>
    <row r="2318" spans="7:7" x14ac:dyDescent="0.2">
      <c r="G2318" s="1141"/>
    </row>
    <row r="2319" spans="7:7" x14ac:dyDescent="0.2">
      <c r="G2319" s="1141"/>
    </row>
    <row r="2320" spans="7:7" x14ac:dyDescent="0.2">
      <c r="G2320" s="1141"/>
    </row>
    <row r="2321" spans="7:7" x14ac:dyDescent="0.2">
      <c r="G2321" s="1141"/>
    </row>
    <row r="2322" spans="7:7" x14ac:dyDescent="0.2">
      <c r="G2322" s="1141"/>
    </row>
    <row r="2323" spans="7:7" x14ac:dyDescent="0.2">
      <c r="G2323" s="1141"/>
    </row>
    <row r="2324" spans="7:7" x14ac:dyDescent="0.2">
      <c r="G2324" s="1141"/>
    </row>
    <row r="2325" spans="7:7" x14ac:dyDescent="0.2">
      <c r="G2325" s="1141"/>
    </row>
    <row r="2326" spans="7:7" x14ac:dyDescent="0.2">
      <c r="G2326" s="1141"/>
    </row>
    <row r="2327" spans="7:7" x14ac:dyDescent="0.2">
      <c r="G2327" s="1141"/>
    </row>
    <row r="2328" spans="7:7" x14ac:dyDescent="0.2">
      <c r="G2328" s="1141"/>
    </row>
    <row r="2329" spans="7:7" x14ac:dyDescent="0.2">
      <c r="G2329" s="1141"/>
    </row>
    <row r="2330" spans="7:7" x14ac:dyDescent="0.2">
      <c r="G2330" s="1141"/>
    </row>
    <row r="2331" spans="7:7" x14ac:dyDescent="0.2">
      <c r="G2331" s="1141"/>
    </row>
    <row r="2332" spans="7:7" x14ac:dyDescent="0.2">
      <c r="G2332" s="1141"/>
    </row>
    <row r="2333" spans="7:7" x14ac:dyDescent="0.2">
      <c r="G2333" s="1141"/>
    </row>
    <row r="2334" spans="7:7" x14ac:dyDescent="0.2">
      <c r="G2334" s="1141"/>
    </row>
    <row r="2335" spans="7:7" x14ac:dyDescent="0.2">
      <c r="G2335" s="1141"/>
    </row>
    <row r="2336" spans="7:7" x14ac:dyDescent="0.2">
      <c r="G2336" s="1141"/>
    </row>
    <row r="2337" spans="7:7" x14ac:dyDescent="0.2">
      <c r="G2337" s="1141"/>
    </row>
    <row r="2338" spans="7:7" x14ac:dyDescent="0.2">
      <c r="G2338" s="1141"/>
    </row>
    <row r="2339" spans="7:7" x14ac:dyDescent="0.2">
      <c r="G2339" s="1141"/>
    </row>
    <row r="2340" spans="7:7" x14ac:dyDescent="0.2">
      <c r="G2340" s="1141"/>
    </row>
    <row r="2341" spans="7:7" x14ac:dyDescent="0.2">
      <c r="G2341" s="1141"/>
    </row>
    <row r="2342" spans="7:7" x14ac:dyDescent="0.2">
      <c r="G2342" s="1141"/>
    </row>
    <row r="2343" spans="7:7" x14ac:dyDescent="0.2">
      <c r="G2343" s="1141"/>
    </row>
    <row r="2344" spans="7:7" x14ac:dyDescent="0.2">
      <c r="G2344" s="1141"/>
    </row>
    <row r="2345" spans="7:7" x14ac:dyDescent="0.2">
      <c r="G2345" s="1141"/>
    </row>
    <row r="2346" spans="7:7" x14ac:dyDescent="0.2">
      <c r="G2346" s="1141"/>
    </row>
    <row r="2347" spans="7:7" x14ac:dyDescent="0.2">
      <c r="G2347" s="1141"/>
    </row>
    <row r="2348" spans="7:7" x14ac:dyDescent="0.2">
      <c r="G2348" s="1141"/>
    </row>
    <row r="2349" spans="7:7" x14ac:dyDescent="0.2">
      <c r="G2349" s="1141"/>
    </row>
    <row r="2350" spans="7:7" x14ac:dyDescent="0.2">
      <c r="G2350" s="1141"/>
    </row>
    <row r="2351" spans="7:7" x14ac:dyDescent="0.2">
      <c r="G2351" s="1141"/>
    </row>
    <row r="2352" spans="7:7" x14ac:dyDescent="0.2">
      <c r="G2352" s="1141"/>
    </row>
    <row r="2353" spans="7:7" x14ac:dyDescent="0.2">
      <c r="G2353" s="1141"/>
    </row>
    <row r="2354" spans="7:7" x14ac:dyDescent="0.2">
      <c r="G2354" s="1141"/>
    </row>
    <row r="2355" spans="7:7" x14ac:dyDescent="0.2">
      <c r="G2355" s="1141"/>
    </row>
    <row r="2356" spans="7:7" x14ac:dyDescent="0.2">
      <c r="G2356" s="1141"/>
    </row>
    <row r="2357" spans="7:7" x14ac:dyDescent="0.2">
      <c r="G2357" s="1141"/>
    </row>
    <row r="2358" spans="7:7" x14ac:dyDescent="0.2">
      <c r="G2358" s="1141"/>
    </row>
    <row r="2359" spans="7:7" x14ac:dyDescent="0.2">
      <c r="G2359" s="1141"/>
    </row>
    <row r="2360" spans="7:7" x14ac:dyDescent="0.2">
      <c r="G2360" s="1141"/>
    </row>
    <row r="2361" spans="7:7" x14ac:dyDescent="0.2">
      <c r="G2361" s="1141"/>
    </row>
    <row r="2362" spans="7:7" x14ac:dyDescent="0.2">
      <c r="G2362" s="1141"/>
    </row>
    <row r="2363" spans="7:7" x14ac:dyDescent="0.2">
      <c r="G2363" s="1141"/>
    </row>
    <row r="2364" spans="7:7" x14ac:dyDescent="0.2">
      <c r="G2364" s="1141"/>
    </row>
    <row r="2365" spans="7:7" x14ac:dyDescent="0.2">
      <c r="G2365" s="1141"/>
    </row>
    <row r="2366" spans="7:7" x14ac:dyDescent="0.2">
      <c r="G2366" s="1141"/>
    </row>
    <row r="2367" spans="7:7" x14ac:dyDescent="0.2">
      <c r="G2367" s="1141"/>
    </row>
    <row r="2368" spans="7:7" x14ac:dyDescent="0.2">
      <c r="G2368" s="1141"/>
    </row>
    <row r="2369" spans="7:7" x14ac:dyDescent="0.2">
      <c r="G2369" s="1141"/>
    </row>
    <row r="2370" spans="7:7" x14ac:dyDescent="0.2">
      <c r="G2370" s="1141"/>
    </row>
    <row r="2371" spans="7:7" x14ac:dyDescent="0.2">
      <c r="G2371" s="1141"/>
    </row>
    <row r="2372" spans="7:7" x14ac:dyDescent="0.2">
      <c r="G2372" s="1141"/>
    </row>
    <row r="2373" spans="7:7" x14ac:dyDescent="0.2">
      <c r="G2373" s="1141"/>
    </row>
    <row r="2374" spans="7:7" x14ac:dyDescent="0.2">
      <c r="G2374" s="1141"/>
    </row>
    <row r="2375" spans="7:7" x14ac:dyDescent="0.2">
      <c r="G2375" s="1141"/>
    </row>
    <row r="2376" spans="7:7" x14ac:dyDescent="0.2">
      <c r="G2376" s="1141"/>
    </row>
    <row r="2377" spans="7:7" x14ac:dyDescent="0.2">
      <c r="G2377" s="1141"/>
    </row>
    <row r="2378" spans="7:7" x14ac:dyDescent="0.2">
      <c r="G2378" s="1141"/>
    </row>
    <row r="2379" spans="7:7" x14ac:dyDescent="0.2">
      <c r="G2379" s="1141"/>
    </row>
    <row r="2380" spans="7:7" x14ac:dyDescent="0.2">
      <c r="G2380" s="1141"/>
    </row>
    <row r="2381" spans="7:7" x14ac:dyDescent="0.2">
      <c r="G2381" s="1141"/>
    </row>
    <row r="2382" spans="7:7" x14ac:dyDescent="0.2">
      <c r="G2382" s="1141"/>
    </row>
    <row r="2383" spans="7:7" x14ac:dyDescent="0.2">
      <c r="G2383" s="1141"/>
    </row>
    <row r="2384" spans="7:7" x14ac:dyDescent="0.2">
      <c r="G2384" s="1141"/>
    </row>
    <row r="2385" spans="7:7" x14ac:dyDescent="0.2">
      <c r="G2385" s="1141"/>
    </row>
    <row r="2386" spans="7:7" x14ac:dyDescent="0.2">
      <c r="G2386" s="1141"/>
    </row>
    <row r="2387" spans="7:7" x14ac:dyDescent="0.2">
      <c r="G2387" s="1141"/>
    </row>
    <row r="2388" spans="7:7" x14ac:dyDescent="0.2">
      <c r="G2388" s="1141"/>
    </row>
    <row r="2389" spans="7:7" x14ac:dyDescent="0.2">
      <c r="G2389" s="1141"/>
    </row>
    <row r="2390" spans="7:7" x14ac:dyDescent="0.2">
      <c r="G2390" s="1141"/>
    </row>
    <row r="2391" spans="7:7" x14ac:dyDescent="0.2">
      <c r="G2391" s="1141"/>
    </row>
    <row r="2392" spans="7:7" x14ac:dyDescent="0.2">
      <c r="G2392" s="1141"/>
    </row>
    <row r="2393" spans="7:7" x14ac:dyDescent="0.2">
      <c r="G2393" s="1141"/>
    </row>
    <row r="2394" spans="7:7" x14ac:dyDescent="0.2">
      <c r="G2394" s="1141"/>
    </row>
    <row r="2395" spans="7:7" x14ac:dyDescent="0.2">
      <c r="G2395" s="1141"/>
    </row>
    <row r="2396" spans="7:7" x14ac:dyDescent="0.2">
      <c r="G2396" s="1141"/>
    </row>
    <row r="2397" spans="7:7" x14ac:dyDescent="0.2">
      <c r="G2397" s="1141"/>
    </row>
    <row r="2398" spans="7:7" x14ac:dyDescent="0.2">
      <c r="G2398" s="1141"/>
    </row>
    <row r="2399" spans="7:7" x14ac:dyDescent="0.2">
      <c r="G2399" s="1141"/>
    </row>
    <row r="2400" spans="7:7" x14ac:dyDescent="0.2">
      <c r="G2400" s="1141"/>
    </row>
    <row r="2401" spans="7:7" x14ac:dyDescent="0.2">
      <c r="G2401" s="1141"/>
    </row>
    <row r="2402" spans="7:7" x14ac:dyDescent="0.2">
      <c r="G2402" s="1141"/>
    </row>
    <row r="2403" spans="7:7" x14ac:dyDescent="0.2">
      <c r="G2403" s="1141"/>
    </row>
    <row r="2404" spans="7:7" x14ac:dyDescent="0.2">
      <c r="G2404" s="1141"/>
    </row>
    <row r="2405" spans="7:7" x14ac:dyDescent="0.2">
      <c r="G2405" s="1141"/>
    </row>
    <row r="2406" spans="7:7" x14ac:dyDescent="0.2">
      <c r="G2406" s="1141"/>
    </row>
    <row r="2407" spans="7:7" x14ac:dyDescent="0.2">
      <c r="G2407" s="1141"/>
    </row>
    <row r="2408" spans="7:7" x14ac:dyDescent="0.2">
      <c r="G2408" s="1141"/>
    </row>
    <row r="2409" spans="7:7" x14ac:dyDescent="0.2">
      <c r="G2409" s="1141"/>
    </row>
    <row r="2410" spans="7:7" x14ac:dyDescent="0.2">
      <c r="G2410" s="1141"/>
    </row>
    <row r="2411" spans="7:7" x14ac:dyDescent="0.2">
      <c r="G2411" s="1141"/>
    </row>
    <row r="2412" spans="7:7" x14ac:dyDescent="0.2">
      <c r="G2412" s="1141"/>
    </row>
    <row r="2413" spans="7:7" x14ac:dyDescent="0.2">
      <c r="G2413" s="1141"/>
    </row>
    <row r="2414" spans="7:7" x14ac:dyDescent="0.2">
      <c r="G2414" s="1141"/>
    </row>
    <row r="2415" spans="7:7" x14ac:dyDescent="0.2">
      <c r="G2415" s="1141"/>
    </row>
    <row r="2416" spans="7:7" x14ac:dyDescent="0.2">
      <c r="G2416" s="1141"/>
    </row>
    <row r="2417" spans="7:7" x14ac:dyDescent="0.2">
      <c r="G2417" s="1141"/>
    </row>
    <row r="2418" spans="7:7" x14ac:dyDescent="0.2">
      <c r="G2418" s="1141"/>
    </row>
    <row r="2419" spans="7:7" x14ac:dyDescent="0.2">
      <c r="G2419" s="1141"/>
    </row>
    <row r="2420" spans="7:7" x14ac:dyDescent="0.2">
      <c r="G2420" s="1141"/>
    </row>
    <row r="2421" spans="7:7" x14ac:dyDescent="0.2">
      <c r="G2421" s="1141"/>
    </row>
    <row r="2422" spans="7:7" x14ac:dyDescent="0.2">
      <c r="G2422" s="1141"/>
    </row>
    <row r="2423" spans="7:7" x14ac:dyDescent="0.2">
      <c r="G2423" s="1141"/>
    </row>
    <row r="2424" spans="7:7" x14ac:dyDescent="0.2">
      <c r="G2424" s="1141"/>
    </row>
    <row r="2425" spans="7:7" x14ac:dyDescent="0.2">
      <c r="G2425" s="1141"/>
    </row>
    <row r="2426" spans="7:7" x14ac:dyDescent="0.2">
      <c r="G2426" s="1141"/>
    </row>
    <row r="2427" spans="7:7" x14ac:dyDescent="0.2">
      <c r="G2427" s="1141"/>
    </row>
    <row r="2428" spans="7:7" x14ac:dyDescent="0.2">
      <c r="G2428" s="1141"/>
    </row>
    <row r="2429" spans="7:7" x14ac:dyDescent="0.2">
      <c r="G2429" s="1141"/>
    </row>
    <row r="2430" spans="7:7" x14ac:dyDescent="0.2">
      <c r="G2430" s="1141"/>
    </row>
    <row r="2431" spans="7:7" x14ac:dyDescent="0.2">
      <c r="G2431" s="1141"/>
    </row>
    <row r="2432" spans="7:7" x14ac:dyDescent="0.2">
      <c r="G2432" s="1141"/>
    </row>
    <row r="2433" spans="7:7" x14ac:dyDescent="0.2">
      <c r="G2433" s="1141"/>
    </row>
    <row r="2434" spans="7:7" x14ac:dyDescent="0.2">
      <c r="G2434" s="1141"/>
    </row>
    <row r="2435" spans="7:7" x14ac:dyDescent="0.2">
      <c r="G2435" s="1141"/>
    </row>
    <row r="2436" spans="7:7" x14ac:dyDescent="0.2">
      <c r="G2436" s="1141"/>
    </row>
    <row r="2437" spans="7:7" x14ac:dyDescent="0.2">
      <c r="G2437" s="1141"/>
    </row>
    <row r="2438" spans="7:7" x14ac:dyDescent="0.2">
      <c r="G2438" s="1141"/>
    </row>
    <row r="2439" spans="7:7" x14ac:dyDescent="0.2">
      <c r="G2439" s="1141"/>
    </row>
    <row r="2440" spans="7:7" x14ac:dyDescent="0.2">
      <c r="G2440" s="1141"/>
    </row>
    <row r="2441" spans="7:7" x14ac:dyDescent="0.2">
      <c r="G2441" s="1141"/>
    </row>
    <row r="2442" spans="7:7" x14ac:dyDescent="0.2">
      <c r="G2442" s="1141"/>
    </row>
    <row r="2443" spans="7:7" x14ac:dyDescent="0.2">
      <c r="G2443" s="1141"/>
    </row>
    <row r="2444" spans="7:7" x14ac:dyDescent="0.2">
      <c r="G2444" s="1141"/>
    </row>
    <row r="2445" spans="7:7" x14ac:dyDescent="0.2">
      <c r="G2445" s="1141"/>
    </row>
    <row r="2446" spans="7:7" x14ac:dyDescent="0.2">
      <c r="G2446" s="1141"/>
    </row>
    <row r="2447" spans="7:7" x14ac:dyDescent="0.2">
      <c r="G2447" s="1141"/>
    </row>
    <row r="2448" spans="7:7" x14ac:dyDescent="0.2">
      <c r="G2448" s="1141"/>
    </row>
    <row r="2449" spans="7:7" x14ac:dyDescent="0.2">
      <c r="G2449" s="1141"/>
    </row>
    <row r="2450" spans="7:7" x14ac:dyDescent="0.2">
      <c r="G2450" s="1141"/>
    </row>
    <row r="2451" spans="7:7" x14ac:dyDescent="0.2">
      <c r="G2451" s="1141"/>
    </row>
    <row r="2452" spans="7:7" x14ac:dyDescent="0.2">
      <c r="G2452" s="1141"/>
    </row>
    <row r="2453" spans="7:7" x14ac:dyDescent="0.2">
      <c r="G2453" s="1141"/>
    </row>
    <row r="2454" spans="7:7" x14ac:dyDescent="0.2">
      <c r="G2454" s="1141"/>
    </row>
    <row r="2455" spans="7:7" x14ac:dyDescent="0.2">
      <c r="G2455" s="1141"/>
    </row>
    <row r="2456" spans="7:7" x14ac:dyDescent="0.2">
      <c r="G2456" s="1141"/>
    </row>
    <row r="2457" spans="7:7" x14ac:dyDescent="0.2">
      <c r="G2457" s="1141"/>
    </row>
    <row r="2458" spans="7:7" x14ac:dyDescent="0.2">
      <c r="G2458" s="1141"/>
    </row>
    <row r="2459" spans="7:7" x14ac:dyDescent="0.2">
      <c r="G2459" s="1141"/>
    </row>
    <row r="2460" spans="7:7" x14ac:dyDescent="0.2">
      <c r="G2460" s="1141"/>
    </row>
    <row r="2461" spans="7:7" x14ac:dyDescent="0.2">
      <c r="G2461" s="1141"/>
    </row>
    <row r="2462" spans="7:7" x14ac:dyDescent="0.2">
      <c r="G2462" s="1141"/>
    </row>
    <row r="2463" spans="7:7" x14ac:dyDescent="0.2">
      <c r="G2463" s="1141"/>
    </row>
    <row r="2464" spans="7:7" x14ac:dyDescent="0.2">
      <c r="G2464" s="1141"/>
    </row>
    <row r="2465" spans="7:7" x14ac:dyDescent="0.2">
      <c r="G2465" s="1141"/>
    </row>
    <row r="2466" spans="7:7" x14ac:dyDescent="0.2">
      <c r="G2466" s="1141"/>
    </row>
    <row r="2467" spans="7:7" x14ac:dyDescent="0.2">
      <c r="G2467" s="1141"/>
    </row>
    <row r="2468" spans="7:7" x14ac:dyDescent="0.2">
      <c r="G2468" s="1141"/>
    </row>
    <row r="2469" spans="7:7" x14ac:dyDescent="0.2">
      <c r="G2469" s="1141"/>
    </row>
    <row r="2470" spans="7:7" x14ac:dyDescent="0.2">
      <c r="G2470" s="1141"/>
    </row>
    <row r="2471" spans="7:7" x14ac:dyDescent="0.2">
      <c r="G2471" s="1141"/>
    </row>
    <row r="2472" spans="7:7" x14ac:dyDescent="0.2">
      <c r="G2472" s="1141"/>
    </row>
    <row r="2473" spans="7:7" x14ac:dyDescent="0.2">
      <c r="G2473" s="1141"/>
    </row>
    <row r="2474" spans="7:7" x14ac:dyDescent="0.2">
      <c r="G2474" s="1141"/>
    </row>
    <row r="2475" spans="7:7" x14ac:dyDescent="0.2">
      <c r="G2475" s="1141"/>
    </row>
    <row r="2476" spans="7:7" x14ac:dyDescent="0.2">
      <c r="G2476" s="1141"/>
    </row>
    <row r="2477" spans="7:7" x14ac:dyDescent="0.2">
      <c r="G2477" s="1141"/>
    </row>
    <row r="2478" spans="7:7" x14ac:dyDescent="0.2">
      <c r="G2478" s="1141"/>
    </row>
    <row r="2479" spans="7:7" x14ac:dyDescent="0.2">
      <c r="G2479" s="1141"/>
    </row>
    <row r="2480" spans="7:7" x14ac:dyDescent="0.2">
      <c r="G2480" s="1141"/>
    </row>
    <row r="2481" spans="7:7" x14ac:dyDescent="0.2">
      <c r="G2481" s="1141"/>
    </row>
    <row r="2482" spans="7:7" x14ac:dyDescent="0.2">
      <c r="G2482" s="1141"/>
    </row>
    <row r="2483" spans="7:7" x14ac:dyDescent="0.2">
      <c r="G2483" s="1141"/>
    </row>
    <row r="2484" spans="7:7" x14ac:dyDescent="0.2">
      <c r="G2484" s="1141"/>
    </row>
    <row r="2485" spans="7:7" x14ac:dyDescent="0.2">
      <c r="G2485" s="1141"/>
    </row>
    <row r="2486" spans="7:7" x14ac:dyDescent="0.2">
      <c r="G2486" s="1141"/>
    </row>
    <row r="2487" spans="7:7" x14ac:dyDescent="0.2">
      <c r="G2487" s="1141"/>
    </row>
    <row r="2488" spans="7:7" x14ac:dyDescent="0.2">
      <c r="G2488" s="1141"/>
    </row>
    <row r="2489" spans="7:7" x14ac:dyDescent="0.2">
      <c r="G2489" s="1141"/>
    </row>
    <row r="2490" spans="7:7" x14ac:dyDescent="0.2">
      <c r="G2490" s="1141"/>
    </row>
    <row r="2491" spans="7:7" x14ac:dyDescent="0.2">
      <c r="G2491" s="1141"/>
    </row>
    <row r="2492" spans="7:7" x14ac:dyDescent="0.2">
      <c r="G2492" s="1141"/>
    </row>
    <row r="2493" spans="7:7" x14ac:dyDescent="0.2">
      <c r="G2493" s="1141"/>
    </row>
    <row r="2494" spans="7:7" x14ac:dyDescent="0.2">
      <c r="G2494" s="1141"/>
    </row>
    <row r="2495" spans="7:7" x14ac:dyDescent="0.2">
      <c r="G2495" s="1141"/>
    </row>
    <row r="2496" spans="7:7" x14ac:dyDescent="0.2">
      <c r="G2496" s="1141"/>
    </row>
    <row r="2497" spans="7:7" x14ac:dyDescent="0.2">
      <c r="G2497" s="1141"/>
    </row>
    <row r="2498" spans="7:7" x14ac:dyDescent="0.2">
      <c r="G2498" s="1141"/>
    </row>
    <row r="2499" spans="7:7" x14ac:dyDescent="0.2">
      <c r="G2499" s="1141"/>
    </row>
    <row r="2500" spans="7:7" x14ac:dyDescent="0.2">
      <c r="G2500" s="1141"/>
    </row>
    <row r="2501" spans="7:7" x14ac:dyDescent="0.2">
      <c r="G2501" s="1141"/>
    </row>
    <row r="2502" spans="7:7" x14ac:dyDescent="0.2">
      <c r="G2502" s="1141"/>
    </row>
    <row r="2503" spans="7:7" x14ac:dyDescent="0.2">
      <c r="G2503" s="1141"/>
    </row>
    <row r="2504" spans="7:7" x14ac:dyDescent="0.2">
      <c r="G2504" s="1141"/>
    </row>
    <row r="2505" spans="7:7" x14ac:dyDescent="0.2">
      <c r="G2505" s="1141"/>
    </row>
    <row r="2506" spans="7:7" x14ac:dyDescent="0.2">
      <c r="G2506" s="1141"/>
    </row>
    <row r="2507" spans="7:7" x14ac:dyDescent="0.2">
      <c r="G2507" s="1141"/>
    </row>
    <row r="2508" spans="7:7" x14ac:dyDescent="0.2">
      <c r="G2508" s="1141"/>
    </row>
    <row r="2509" spans="7:7" x14ac:dyDescent="0.2">
      <c r="G2509" s="1141"/>
    </row>
    <row r="2510" spans="7:7" x14ac:dyDescent="0.2">
      <c r="G2510" s="1141"/>
    </row>
    <row r="2511" spans="7:7" x14ac:dyDescent="0.2">
      <c r="G2511" s="1141"/>
    </row>
    <row r="2512" spans="7:7" x14ac:dyDescent="0.2">
      <c r="G2512" s="1141"/>
    </row>
    <row r="2513" spans="7:7" x14ac:dyDescent="0.2">
      <c r="G2513" s="1141"/>
    </row>
    <row r="2514" spans="7:7" x14ac:dyDescent="0.2">
      <c r="G2514" s="1141"/>
    </row>
    <row r="2515" spans="7:7" x14ac:dyDescent="0.2">
      <c r="G2515" s="1141"/>
    </row>
    <row r="2516" spans="7:7" x14ac:dyDescent="0.2">
      <c r="G2516" s="1141"/>
    </row>
    <row r="2517" spans="7:7" x14ac:dyDescent="0.2">
      <c r="G2517" s="1141"/>
    </row>
    <row r="2518" spans="7:7" x14ac:dyDescent="0.2">
      <c r="G2518" s="1141"/>
    </row>
    <row r="2519" spans="7:7" x14ac:dyDescent="0.2">
      <c r="G2519" s="1141"/>
    </row>
    <row r="2520" spans="7:7" x14ac:dyDescent="0.2">
      <c r="G2520" s="1141"/>
    </row>
    <row r="2521" spans="7:7" x14ac:dyDescent="0.2">
      <c r="G2521" s="1141"/>
    </row>
    <row r="2522" spans="7:7" x14ac:dyDescent="0.2">
      <c r="G2522" s="1141"/>
    </row>
    <row r="2523" spans="7:7" x14ac:dyDescent="0.2">
      <c r="G2523" s="1141"/>
    </row>
    <row r="2524" spans="7:7" x14ac:dyDescent="0.2">
      <c r="G2524" s="1141"/>
    </row>
    <row r="2525" spans="7:7" x14ac:dyDescent="0.2">
      <c r="G2525" s="1141"/>
    </row>
    <row r="2526" spans="7:7" x14ac:dyDescent="0.2">
      <c r="G2526" s="1141"/>
    </row>
    <row r="2527" spans="7:7" x14ac:dyDescent="0.2">
      <c r="G2527" s="1141"/>
    </row>
    <row r="2528" spans="7:7" x14ac:dyDescent="0.2">
      <c r="G2528" s="1141"/>
    </row>
    <row r="2529" spans="7:7" x14ac:dyDescent="0.2">
      <c r="G2529" s="1141"/>
    </row>
    <row r="2530" spans="7:7" x14ac:dyDescent="0.2">
      <c r="G2530" s="1141"/>
    </row>
    <row r="2531" spans="7:7" x14ac:dyDescent="0.2">
      <c r="G2531" s="1141"/>
    </row>
    <row r="2532" spans="7:7" x14ac:dyDescent="0.2">
      <c r="G2532" s="1141"/>
    </row>
    <row r="2533" spans="7:7" x14ac:dyDescent="0.2">
      <c r="G2533" s="1141"/>
    </row>
    <row r="2534" spans="7:7" x14ac:dyDescent="0.2">
      <c r="G2534" s="1141"/>
    </row>
    <row r="2535" spans="7:7" x14ac:dyDescent="0.2">
      <c r="G2535" s="1141"/>
    </row>
    <row r="2536" spans="7:7" x14ac:dyDescent="0.2">
      <c r="G2536" s="1141"/>
    </row>
    <row r="2537" spans="7:7" x14ac:dyDescent="0.2">
      <c r="G2537" s="1141"/>
    </row>
    <row r="2538" spans="7:7" x14ac:dyDescent="0.2">
      <c r="G2538" s="1141"/>
    </row>
    <row r="2539" spans="7:7" x14ac:dyDescent="0.2">
      <c r="G2539" s="1141"/>
    </row>
    <row r="2540" spans="7:7" x14ac:dyDescent="0.2">
      <c r="G2540" s="1141"/>
    </row>
    <row r="2541" spans="7:7" x14ac:dyDescent="0.2">
      <c r="G2541" s="1141"/>
    </row>
    <row r="2542" spans="7:7" x14ac:dyDescent="0.2">
      <c r="G2542" s="1141"/>
    </row>
    <row r="2543" spans="7:7" x14ac:dyDescent="0.2">
      <c r="G2543" s="1141"/>
    </row>
    <row r="2544" spans="7:7" x14ac:dyDescent="0.2">
      <c r="G2544" s="1141"/>
    </row>
    <row r="2545" spans="7:7" x14ac:dyDescent="0.2">
      <c r="G2545" s="1141"/>
    </row>
    <row r="2546" spans="7:7" x14ac:dyDescent="0.2">
      <c r="G2546" s="1141"/>
    </row>
    <row r="2547" spans="7:7" x14ac:dyDescent="0.2">
      <c r="G2547" s="1141"/>
    </row>
    <row r="2548" spans="7:7" x14ac:dyDescent="0.2">
      <c r="G2548" s="1141"/>
    </row>
    <row r="2549" spans="7:7" x14ac:dyDescent="0.2">
      <c r="G2549" s="1141"/>
    </row>
    <row r="2550" spans="7:7" x14ac:dyDescent="0.2">
      <c r="G2550" s="1141"/>
    </row>
    <row r="2551" spans="7:7" x14ac:dyDescent="0.2">
      <c r="G2551" s="1141"/>
    </row>
    <row r="2552" spans="7:7" x14ac:dyDescent="0.2">
      <c r="G2552" s="1141"/>
    </row>
    <row r="2553" spans="7:7" x14ac:dyDescent="0.2">
      <c r="G2553" s="1141"/>
    </row>
    <row r="2554" spans="7:7" x14ac:dyDescent="0.2">
      <c r="G2554" s="1141"/>
    </row>
    <row r="2555" spans="7:7" x14ac:dyDescent="0.2">
      <c r="G2555" s="1141"/>
    </row>
    <row r="2556" spans="7:7" x14ac:dyDescent="0.2">
      <c r="G2556" s="1141"/>
    </row>
    <row r="2557" spans="7:7" x14ac:dyDescent="0.2">
      <c r="G2557" s="1141"/>
    </row>
    <row r="2558" spans="7:7" x14ac:dyDescent="0.2">
      <c r="G2558" s="1141"/>
    </row>
    <row r="2559" spans="7:7" x14ac:dyDescent="0.2">
      <c r="G2559" s="1141"/>
    </row>
    <row r="2560" spans="7:7" x14ac:dyDescent="0.2">
      <c r="G2560" s="1141"/>
    </row>
    <row r="2561" spans="7:7" x14ac:dyDescent="0.2">
      <c r="G2561" s="1141"/>
    </row>
    <row r="2562" spans="7:7" x14ac:dyDescent="0.2">
      <c r="G2562" s="1141"/>
    </row>
    <row r="2563" spans="7:7" x14ac:dyDescent="0.2">
      <c r="G2563" s="1141"/>
    </row>
    <row r="2564" spans="7:7" x14ac:dyDescent="0.2">
      <c r="G2564" s="1141"/>
    </row>
    <row r="2565" spans="7:7" x14ac:dyDescent="0.2">
      <c r="G2565" s="1141"/>
    </row>
    <row r="2566" spans="7:7" x14ac:dyDescent="0.2">
      <c r="G2566" s="1141"/>
    </row>
    <row r="2567" spans="7:7" x14ac:dyDescent="0.2">
      <c r="G2567" s="1141"/>
    </row>
    <row r="2568" spans="7:7" x14ac:dyDescent="0.2">
      <c r="G2568" s="1141"/>
    </row>
    <row r="2569" spans="7:7" x14ac:dyDescent="0.2">
      <c r="G2569" s="1141"/>
    </row>
    <row r="2570" spans="7:7" x14ac:dyDescent="0.2">
      <c r="G2570" s="1141"/>
    </row>
    <row r="2571" spans="7:7" x14ac:dyDescent="0.2">
      <c r="G2571" s="1141"/>
    </row>
    <row r="2572" spans="7:7" x14ac:dyDescent="0.2">
      <c r="G2572" s="1141"/>
    </row>
    <row r="2573" spans="7:7" x14ac:dyDescent="0.2">
      <c r="G2573" s="1141"/>
    </row>
    <row r="2574" spans="7:7" x14ac:dyDescent="0.2">
      <c r="G2574" s="1141"/>
    </row>
    <row r="2575" spans="7:7" x14ac:dyDescent="0.2">
      <c r="G2575" s="1141"/>
    </row>
    <row r="2576" spans="7:7" x14ac:dyDescent="0.2">
      <c r="G2576" s="1141"/>
    </row>
    <row r="2577" spans="7:7" x14ac:dyDescent="0.2">
      <c r="G2577" s="1141"/>
    </row>
    <row r="2578" spans="7:7" x14ac:dyDescent="0.2">
      <c r="G2578" s="1141"/>
    </row>
    <row r="2579" spans="7:7" x14ac:dyDescent="0.2">
      <c r="G2579" s="1141"/>
    </row>
    <row r="2580" spans="7:7" x14ac:dyDescent="0.2">
      <c r="G2580" s="1141"/>
    </row>
    <row r="2581" spans="7:7" x14ac:dyDescent="0.2">
      <c r="G2581" s="1141"/>
    </row>
    <row r="2582" spans="7:7" x14ac:dyDescent="0.2">
      <c r="G2582" s="1141"/>
    </row>
    <row r="2583" spans="7:7" x14ac:dyDescent="0.2">
      <c r="G2583" s="1141"/>
    </row>
    <row r="2584" spans="7:7" x14ac:dyDescent="0.2">
      <c r="G2584" s="1141"/>
    </row>
    <row r="2585" spans="7:7" x14ac:dyDescent="0.2">
      <c r="G2585" s="1141"/>
    </row>
    <row r="2586" spans="7:7" x14ac:dyDescent="0.2">
      <c r="G2586" s="1141"/>
    </row>
    <row r="2587" spans="7:7" x14ac:dyDescent="0.2">
      <c r="G2587" s="1141"/>
    </row>
    <row r="2588" spans="7:7" x14ac:dyDescent="0.2">
      <c r="G2588" s="1141"/>
    </row>
    <row r="2589" spans="7:7" x14ac:dyDescent="0.2">
      <c r="G2589" s="1141"/>
    </row>
    <row r="2590" spans="7:7" x14ac:dyDescent="0.2">
      <c r="G2590" s="1141"/>
    </row>
    <row r="2591" spans="7:7" x14ac:dyDescent="0.2">
      <c r="G2591" s="1141"/>
    </row>
    <row r="2592" spans="7:7" x14ac:dyDescent="0.2">
      <c r="G2592" s="1141"/>
    </row>
    <row r="2593" spans="7:7" x14ac:dyDescent="0.2">
      <c r="G2593" s="1141"/>
    </row>
    <row r="2594" spans="7:7" x14ac:dyDescent="0.2">
      <c r="G2594" s="1141"/>
    </row>
    <row r="2595" spans="7:7" x14ac:dyDescent="0.2">
      <c r="G2595" s="1141"/>
    </row>
    <row r="2596" spans="7:7" x14ac:dyDescent="0.2">
      <c r="G2596" s="1141"/>
    </row>
    <row r="2597" spans="7:7" x14ac:dyDescent="0.2">
      <c r="G2597" s="1141"/>
    </row>
    <row r="2598" spans="7:7" x14ac:dyDescent="0.2">
      <c r="G2598" s="1141"/>
    </row>
    <row r="2599" spans="7:7" x14ac:dyDescent="0.2">
      <c r="G2599" s="1141"/>
    </row>
    <row r="2600" spans="7:7" x14ac:dyDescent="0.2">
      <c r="G2600" s="1141"/>
    </row>
    <row r="2601" spans="7:7" x14ac:dyDescent="0.2">
      <c r="G2601" s="1141"/>
    </row>
    <row r="2602" spans="7:7" x14ac:dyDescent="0.2">
      <c r="G2602" s="1141"/>
    </row>
    <row r="2603" spans="7:7" x14ac:dyDescent="0.2">
      <c r="G2603" s="1141"/>
    </row>
    <row r="2604" spans="7:7" x14ac:dyDescent="0.2">
      <c r="G2604" s="1141"/>
    </row>
    <row r="2605" spans="7:7" x14ac:dyDescent="0.2">
      <c r="G2605" s="1141"/>
    </row>
    <row r="2606" spans="7:7" x14ac:dyDescent="0.2">
      <c r="G2606" s="1141"/>
    </row>
    <row r="2607" spans="7:7" x14ac:dyDescent="0.2">
      <c r="G2607" s="1141"/>
    </row>
    <row r="2608" spans="7:7" x14ac:dyDescent="0.2">
      <c r="G2608" s="1141"/>
    </row>
    <row r="2609" spans="7:7" x14ac:dyDescent="0.2">
      <c r="G2609" s="1141"/>
    </row>
    <row r="2610" spans="7:7" x14ac:dyDescent="0.2">
      <c r="G2610" s="1141"/>
    </row>
    <row r="2611" spans="7:7" x14ac:dyDescent="0.2">
      <c r="G2611" s="1141"/>
    </row>
    <row r="2612" spans="7:7" x14ac:dyDescent="0.2">
      <c r="G2612" s="1141"/>
    </row>
    <row r="2613" spans="7:7" x14ac:dyDescent="0.2">
      <c r="G2613" s="1141"/>
    </row>
    <row r="2614" spans="7:7" x14ac:dyDescent="0.2">
      <c r="G2614" s="1141"/>
    </row>
    <row r="2615" spans="7:7" x14ac:dyDescent="0.2">
      <c r="G2615" s="1141"/>
    </row>
    <row r="2616" spans="7:7" x14ac:dyDescent="0.2">
      <c r="G2616" s="1141"/>
    </row>
    <row r="2617" spans="7:7" x14ac:dyDescent="0.2">
      <c r="G2617" s="1141"/>
    </row>
    <row r="2618" spans="7:7" x14ac:dyDescent="0.2">
      <c r="G2618" s="1141"/>
    </row>
    <row r="2619" spans="7:7" x14ac:dyDescent="0.2">
      <c r="G2619" s="1141"/>
    </row>
    <row r="2620" spans="7:7" x14ac:dyDescent="0.2">
      <c r="G2620" s="1141"/>
    </row>
    <row r="2621" spans="7:7" x14ac:dyDescent="0.2">
      <c r="G2621" s="1141"/>
    </row>
    <row r="2622" spans="7:7" x14ac:dyDescent="0.2">
      <c r="G2622" s="1141"/>
    </row>
    <row r="2623" spans="7:7" x14ac:dyDescent="0.2">
      <c r="G2623" s="1141"/>
    </row>
    <row r="2624" spans="7:7" x14ac:dyDescent="0.2">
      <c r="G2624" s="1141"/>
    </row>
    <row r="2625" spans="7:7" x14ac:dyDescent="0.2">
      <c r="G2625" s="1141"/>
    </row>
    <row r="2626" spans="7:7" x14ac:dyDescent="0.2">
      <c r="G2626" s="1141"/>
    </row>
    <row r="2627" spans="7:7" x14ac:dyDescent="0.2">
      <c r="G2627" s="1141"/>
    </row>
    <row r="2628" spans="7:7" x14ac:dyDescent="0.2">
      <c r="G2628" s="1141"/>
    </row>
    <row r="2629" spans="7:7" x14ac:dyDescent="0.2">
      <c r="G2629" s="1141"/>
    </row>
    <row r="2630" spans="7:7" x14ac:dyDescent="0.2">
      <c r="G2630" s="1141"/>
    </row>
    <row r="2631" spans="7:7" x14ac:dyDescent="0.2">
      <c r="G2631" s="1141"/>
    </row>
    <row r="2632" spans="7:7" x14ac:dyDescent="0.2">
      <c r="G2632" s="1141"/>
    </row>
    <row r="2633" spans="7:7" x14ac:dyDescent="0.2">
      <c r="G2633" s="1141"/>
    </row>
    <row r="2634" spans="7:7" x14ac:dyDescent="0.2">
      <c r="G2634" s="1141"/>
    </row>
    <row r="2635" spans="7:7" x14ac:dyDescent="0.2">
      <c r="G2635" s="1141"/>
    </row>
    <row r="2636" spans="7:7" x14ac:dyDescent="0.2">
      <c r="G2636" s="1141"/>
    </row>
    <row r="2637" spans="7:7" x14ac:dyDescent="0.2">
      <c r="G2637" s="1141"/>
    </row>
    <row r="2638" spans="7:7" x14ac:dyDescent="0.2">
      <c r="G2638" s="1141"/>
    </row>
    <row r="2639" spans="7:7" x14ac:dyDescent="0.2">
      <c r="G2639" s="1141"/>
    </row>
    <row r="2640" spans="7:7" x14ac:dyDescent="0.2">
      <c r="G2640" s="1141"/>
    </row>
    <row r="2641" spans="7:7" x14ac:dyDescent="0.2">
      <c r="G2641" s="1141"/>
    </row>
    <row r="2642" spans="7:7" x14ac:dyDescent="0.2">
      <c r="G2642" s="1141"/>
    </row>
    <row r="2643" spans="7:7" x14ac:dyDescent="0.2">
      <c r="G2643" s="1141"/>
    </row>
    <row r="2644" spans="7:7" x14ac:dyDescent="0.2">
      <c r="G2644" s="1141"/>
    </row>
    <row r="2645" spans="7:7" x14ac:dyDescent="0.2">
      <c r="G2645" s="1141"/>
    </row>
    <row r="2646" spans="7:7" x14ac:dyDescent="0.2">
      <c r="G2646" s="1141"/>
    </row>
    <row r="2647" spans="7:7" x14ac:dyDescent="0.2">
      <c r="G2647" s="1141"/>
    </row>
    <row r="2648" spans="7:7" x14ac:dyDescent="0.2">
      <c r="G2648" s="1141"/>
    </row>
    <row r="2649" spans="7:7" x14ac:dyDescent="0.2">
      <c r="G2649" s="1141"/>
    </row>
    <row r="2650" spans="7:7" x14ac:dyDescent="0.2">
      <c r="G2650" s="1141"/>
    </row>
    <row r="2651" spans="7:7" x14ac:dyDescent="0.2">
      <c r="G2651" s="1141"/>
    </row>
    <row r="2652" spans="7:7" x14ac:dyDescent="0.2">
      <c r="G2652" s="1141"/>
    </row>
    <row r="2653" spans="7:7" x14ac:dyDescent="0.2">
      <c r="G2653" s="1141"/>
    </row>
    <row r="2654" spans="7:7" x14ac:dyDescent="0.2">
      <c r="G2654" s="1141"/>
    </row>
    <row r="2655" spans="7:7" x14ac:dyDescent="0.2">
      <c r="G2655" s="1141"/>
    </row>
    <row r="2656" spans="7:7" x14ac:dyDescent="0.2">
      <c r="G2656" s="1141"/>
    </row>
    <row r="2657" spans="7:7" x14ac:dyDescent="0.2">
      <c r="G2657" s="1141"/>
    </row>
    <row r="2658" spans="7:7" x14ac:dyDescent="0.2">
      <c r="G2658" s="1141"/>
    </row>
    <row r="2659" spans="7:7" x14ac:dyDescent="0.2">
      <c r="G2659" s="1141"/>
    </row>
    <row r="2660" spans="7:7" x14ac:dyDescent="0.2">
      <c r="G2660" s="1141"/>
    </row>
    <row r="2661" spans="7:7" x14ac:dyDescent="0.2">
      <c r="G2661" s="1141"/>
    </row>
    <row r="2662" spans="7:7" x14ac:dyDescent="0.2">
      <c r="G2662" s="1141"/>
    </row>
    <row r="2663" spans="7:7" x14ac:dyDescent="0.2">
      <c r="G2663" s="1141"/>
    </row>
    <row r="2664" spans="7:7" x14ac:dyDescent="0.2">
      <c r="G2664" s="1141"/>
    </row>
    <row r="2665" spans="7:7" x14ac:dyDescent="0.2">
      <c r="G2665" s="1141"/>
    </row>
    <row r="2666" spans="7:7" x14ac:dyDescent="0.2">
      <c r="G2666" s="1141"/>
    </row>
    <row r="2667" spans="7:7" x14ac:dyDescent="0.2">
      <c r="G2667" s="1141"/>
    </row>
    <row r="2668" spans="7:7" x14ac:dyDescent="0.2">
      <c r="G2668" s="1141"/>
    </row>
    <row r="2669" spans="7:7" x14ac:dyDescent="0.2">
      <c r="G2669" s="1141"/>
    </row>
    <row r="2670" spans="7:7" x14ac:dyDescent="0.2">
      <c r="G2670" s="1141"/>
    </row>
    <row r="2671" spans="7:7" x14ac:dyDescent="0.2">
      <c r="G2671" s="1141"/>
    </row>
    <row r="2672" spans="7:7" x14ac:dyDescent="0.2">
      <c r="G2672" s="1141"/>
    </row>
    <row r="2673" spans="7:7" x14ac:dyDescent="0.2">
      <c r="G2673" s="1141"/>
    </row>
    <row r="2674" spans="7:7" x14ac:dyDescent="0.2">
      <c r="G2674" s="1141"/>
    </row>
    <row r="2675" spans="7:7" x14ac:dyDescent="0.2">
      <c r="G2675" s="1141"/>
    </row>
    <row r="2676" spans="7:7" x14ac:dyDescent="0.2">
      <c r="G2676" s="1141"/>
    </row>
    <row r="2677" spans="7:7" x14ac:dyDescent="0.2">
      <c r="G2677" s="1141"/>
    </row>
    <row r="2678" spans="7:7" x14ac:dyDescent="0.2">
      <c r="G2678" s="1141"/>
    </row>
    <row r="2679" spans="7:7" x14ac:dyDescent="0.2">
      <c r="G2679" s="1141"/>
    </row>
    <row r="2680" spans="7:7" x14ac:dyDescent="0.2">
      <c r="G2680" s="1141"/>
    </row>
    <row r="2681" spans="7:7" x14ac:dyDescent="0.2">
      <c r="G2681" s="1141"/>
    </row>
    <row r="2682" spans="7:7" x14ac:dyDescent="0.2">
      <c r="G2682" s="1141"/>
    </row>
    <row r="2683" spans="7:7" x14ac:dyDescent="0.2">
      <c r="G2683" s="1141"/>
    </row>
    <row r="2684" spans="7:7" x14ac:dyDescent="0.2">
      <c r="G2684" s="1141"/>
    </row>
    <row r="2685" spans="7:7" x14ac:dyDescent="0.2">
      <c r="G2685" s="1141"/>
    </row>
    <row r="2686" spans="7:7" x14ac:dyDescent="0.2">
      <c r="G2686" s="1141"/>
    </row>
    <row r="2687" spans="7:7" x14ac:dyDescent="0.2">
      <c r="G2687" s="1141"/>
    </row>
    <row r="2688" spans="7:7" x14ac:dyDescent="0.2">
      <c r="G2688" s="1141"/>
    </row>
    <row r="2689" spans="7:7" x14ac:dyDescent="0.2">
      <c r="G2689" s="1141"/>
    </row>
    <row r="2690" spans="7:7" x14ac:dyDescent="0.2">
      <c r="G2690" s="1141"/>
    </row>
    <row r="2691" spans="7:7" x14ac:dyDescent="0.2">
      <c r="G2691" s="1141"/>
    </row>
    <row r="2692" spans="7:7" x14ac:dyDescent="0.2">
      <c r="G2692" s="1141"/>
    </row>
    <row r="2693" spans="7:7" x14ac:dyDescent="0.2">
      <c r="G2693" s="1141"/>
    </row>
    <row r="2694" spans="7:7" x14ac:dyDescent="0.2">
      <c r="G2694" s="1141"/>
    </row>
    <row r="2695" spans="7:7" x14ac:dyDescent="0.2">
      <c r="G2695" s="1141"/>
    </row>
    <row r="2696" spans="7:7" x14ac:dyDescent="0.2">
      <c r="G2696" s="1141"/>
    </row>
    <row r="2697" spans="7:7" x14ac:dyDescent="0.2">
      <c r="G2697" s="1141"/>
    </row>
    <row r="2698" spans="7:7" x14ac:dyDescent="0.2">
      <c r="G2698" s="1141"/>
    </row>
    <row r="2699" spans="7:7" x14ac:dyDescent="0.2">
      <c r="G2699" s="1141"/>
    </row>
    <row r="2700" spans="7:7" x14ac:dyDescent="0.2">
      <c r="G2700" s="1141"/>
    </row>
    <row r="2701" spans="7:7" x14ac:dyDescent="0.2">
      <c r="G2701" s="1141"/>
    </row>
    <row r="2702" spans="7:7" x14ac:dyDescent="0.2">
      <c r="G2702" s="1141"/>
    </row>
    <row r="2703" spans="7:7" x14ac:dyDescent="0.2">
      <c r="G2703" s="1141"/>
    </row>
    <row r="2704" spans="7:7" x14ac:dyDescent="0.2">
      <c r="G2704" s="1141"/>
    </row>
    <row r="2705" spans="7:7" x14ac:dyDescent="0.2">
      <c r="G2705" s="1141"/>
    </row>
    <row r="2706" spans="7:7" x14ac:dyDescent="0.2">
      <c r="G2706" s="1141"/>
    </row>
    <row r="2707" spans="7:7" x14ac:dyDescent="0.2">
      <c r="G2707" s="1141"/>
    </row>
    <row r="2708" spans="7:7" x14ac:dyDescent="0.2">
      <c r="G2708" s="1141"/>
    </row>
    <row r="2709" spans="7:7" x14ac:dyDescent="0.2">
      <c r="G2709" s="1141"/>
    </row>
    <row r="2710" spans="7:7" x14ac:dyDescent="0.2">
      <c r="G2710" s="1141"/>
    </row>
    <row r="2711" spans="7:7" x14ac:dyDescent="0.2">
      <c r="G2711" s="1141"/>
    </row>
    <row r="2712" spans="7:7" x14ac:dyDescent="0.2">
      <c r="G2712" s="1141"/>
    </row>
    <row r="2713" spans="7:7" x14ac:dyDescent="0.2">
      <c r="G2713" s="1141"/>
    </row>
    <row r="2714" spans="7:7" x14ac:dyDescent="0.2">
      <c r="G2714" s="1141"/>
    </row>
    <row r="2715" spans="7:7" x14ac:dyDescent="0.2">
      <c r="G2715" s="1141"/>
    </row>
    <row r="2716" spans="7:7" x14ac:dyDescent="0.2">
      <c r="G2716" s="1141"/>
    </row>
    <row r="2717" spans="7:7" x14ac:dyDescent="0.2">
      <c r="G2717" s="1141"/>
    </row>
    <row r="2718" spans="7:7" x14ac:dyDescent="0.2">
      <c r="G2718" s="1141"/>
    </row>
    <row r="2719" spans="7:7" x14ac:dyDescent="0.2">
      <c r="G2719" s="1141"/>
    </row>
    <row r="2720" spans="7:7" x14ac:dyDescent="0.2">
      <c r="G2720" s="1141"/>
    </row>
    <row r="2721" spans="7:7" x14ac:dyDescent="0.2">
      <c r="G2721" s="1141"/>
    </row>
    <row r="2722" spans="7:7" x14ac:dyDescent="0.2">
      <c r="G2722" s="1141"/>
    </row>
    <row r="2723" spans="7:7" x14ac:dyDescent="0.2">
      <c r="G2723" s="1141"/>
    </row>
    <row r="2724" spans="7:7" x14ac:dyDescent="0.2">
      <c r="G2724" s="1141"/>
    </row>
    <row r="2725" spans="7:7" x14ac:dyDescent="0.2">
      <c r="G2725" s="1141"/>
    </row>
    <row r="2726" spans="7:7" x14ac:dyDescent="0.2">
      <c r="G2726" s="1141"/>
    </row>
    <row r="2727" spans="7:7" x14ac:dyDescent="0.2">
      <c r="G2727" s="1141"/>
    </row>
    <row r="2728" spans="7:7" x14ac:dyDescent="0.2">
      <c r="G2728" s="1141"/>
    </row>
    <row r="2729" spans="7:7" x14ac:dyDescent="0.2">
      <c r="G2729" s="1141"/>
    </row>
    <row r="2730" spans="7:7" x14ac:dyDescent="0.2">
      <c r="G2730" s="1141"/>
    </row>
    <row r="2731" spans="7:7" x14ac:dyDescent="0.2">
      <c r="G2731" s="1141"/>
    </row>
    <row r="2732" spans="7:7" x14ac:dyDescent="0.2">
      <c r="G2732" s="1141"/>
    </row>
    <row r="2733" spans="7:7" x14ac:dyDescent="0.2">
      <c r="G2733" s="1141"/>
    </row>
    <row r="2734" spans="7:7" x14ac:dyDescent="0.2">
      <c r="G2734" s="1141"/>
    </row>
    <row r="2735" spans="7:7" x14ac:dyDescent="0.2">
      <c r="G2735" s="1141"/>
    </row>
    <row r="2736" spans="7:7" x14ac:dyDescent="0.2">
      <c r="G2736" s="1141"/>
    </row>
    <row r="2737" spans="7:7" x14ac:dyDescent="0.2">
      <c r="G2737" s="1141"/>
    </row>
    <row r="2738" spans="7:7" x14ac:dyDescent="0.2">
      <c r="G2738" s="1141"/>
    </row>
    <row r="2739" spans="7:7" x14ac:dyDescent="0.2">
      <c r="G2739" s="1141"/>
    </row>
    <row r="2740" spans="7:7" x14ac:dyDescent="0.2">
      <c r="G2740" s="1141"/>
    </row>
    <row r="2741" spans="7:7" x14ac:dyDescent="0.2">
      <c r="G2741" s="1141"/>
    </row>
    <row r="2742" spans="7:7" x14ac:dyDescent="0.2">
      <c r="G2742" s="1141"/>
    </row>
    <row r="2743" spans="7:7" x14ac:dyDescent="0.2">
      <c r="G2743" s="1141"/>
    </row>
    <row r="2744" spans="7:7" x14ac:dyDescent="0.2">
      <c r="G2744" s="1141"/>
    </row>
    <row r="2745" spans="7:7" x14ac:dyDescent="0.2">
      <c r="G2745" s="1141"/>
    </row>
    <row r="2746" spans="7:7" x14ac:dyDescent="0.2">
      <c r="G2746" s="1141"/>
    </row>
    <row r="2747" spans="7:7" x14ac:dyDescent="0.2">
      <c r="G2747" s="1141"/>
    </row>
    <row r="2748" spans="7:7" x14ac:dyDescent="0.2">
      <c r="G2748" s="1141"/>
    </row>
    <row r="2749" spans="7:7" x14ac:dyDescent="0.2">
      <c r="G2749" s="1141"/>
    </row>
    <row r="2750" spans="7:7" x14ac:dyDescent="0.2">
      <c r="G2750" s="1141"/>
    </row>
    <row r="2751" spans="7:7" x14ac:dyDescent="0.2">
      <c r="G2751" s="1141"/>
    </row>
    <row r="2752" spans="7:7" x14ac:dyDescent="0.2">
      <c r="G2752" s="1141"/>
    </row>
    <row r="2753" spans="7:7" x14ac:dyDescent="0.2">
      <c r="G2753" s="1141"/>
    </row>
    <row r="2754" spans="7:7" x14ac:dyDescent="0.2">
      <c r="G2754" s="1141"/>
    </row>
    <row r="2755" spans="7:7" x14ac:dyDescent="0.2">
      <c r="G2755" s="1141"/>
    </row>
    <row r="2756" spans="7:7" x14ac:dyDescent="0.2">
      <c r="G2756" s="1141"/>
    </row>
    <row r="2757" spans="7:7" x14ac:dyDescent="0.2">
      <c r="G2757" s="1141"/>
    </row>
    <row r="2758" spans="7:7" x14ac:dyDescent="0.2">
      <c r="G2758" s="1141"/>
    </row>
    <row r="2759" spans="7:7" x14ac:dyDescent="0.2">
      <c r="G2759" s="1141"/>
    </row>
    <row r="2760" spans="7:7" x14ac:dyDescent="0.2">
      <c r="G2760" s="1141"/>
    </row>
    <row r="2761" spans="7:7" x14ac:dyDescent="0.2">
      <c r="G2761" s="1141"/>
    </row>
    <row r="2762" spans="7:7" x14ac:dyDescent="0.2">
      <c r="G2762" s="1141"/>
    </row>
    <row r="2763" spans="7:7" x14ac:dyDescent="0.2">
      <c r="G2763" s="1141"/>
    </row>
    <row r="2764" spans="7:7" x14ac:dyDescent="0.2">
      <c r="G2764" s="1141"/>
    </row>
    <row r="2765" spans="7:7" x14ac:dyDescent="0.2">
      <c r="G2765" s="1141"/>
    </row>
    <row r="2766" spans="7:7" x14ac:dyDescent="0.2">
      <c r="G2766" s="1141"/>
    </row>
    <row r="2767" spans="7:7" x14ac:dyDescent="0.2">
      <c r="G2767" s="1141"/>
    </row>
    <row r="2768" spans="7:7" x14ac:dyDescent="0.2">
      <c r="G2768" s="1141"/>
    </row>
    <row r="2769" spans="7:7" x14ac:dyDescent="0.2">
      <c r="G2769" s="1141"/>
    </row>
    <row r="2770" spans="7:7" x14ac:dyDescent="0.2">
      <c r="G2770" s="1141"/>
    </row>
    <row r="2771" spans="7:7" x14ac:dyDescent="0.2">
      <c r="G2771" s="1141"/>
    </row>
    <row r="2772" spans="7:7" x14ac:dyDescent="0.2">
      <c r="G2772" s="1141"/>
    </row>
    <row r="2773" spans="7:7" x14ac:dyDescent="0.2">
      <c r="G2773" s="1141"/>
    </row>
    <row r="2774" spans="7:7" x14ac:dyDescent="0.2">
      <c r="G2774" s="1141"/>
    </row>
    <row r="2775" spans="7:7" x14ac:dyDescent="0.2">
      <c r="G2775" s="1141"/>
    </row>
    <row r="2776" spans="7:7" x14ac:dyDescent="0.2">
      <c r="G2776" s="1141"/>
    </row>
    <row r="2777" spans="7:7" x14ac:dyDescent="0.2">
      <c r="G2777" s="1141"/>
    </row>
    <row r="2778" spans="7:7" x14ac:dyDescent="0.2">
      <c r="G2778" s="1141"/>
    </row>
    <row r="2779" spans="7:7" x14ac:dyDescent="0.2">
      <c r="G2779" s="1141"/>
    </row>
    <row r="2780" spans="7:7" x14ac:dyDescent="0.2">
      <c r="G2780" s="1141"/>
    </row>
    <row r="2781" spans="7:7" x14ac:dyDescent="0.2">
      <c r="G2781" s="1141"/>
    </row>
    <row r="2782" spans="7:7" x14ac:dyDescent="0.2">
      <c r="G2782" s="1141"/>
    </row>
    <row r="2783" spans="7:7" x14ac:dyDescent="0.2">
      <c r="G2783" s="1141"/>
    </row>
    <row r="2784" spans="7:7" x14ac:dyDescent="0.2">
      <c r="G2784" s="1141"/>
    </row>
    <row r="2785" spans="7:7" x14ac:dyDescent="0.2">
      <c r="G2785" s="1141"/>
    </row>
    <row r="2786" spans="7:7" x14ac:dyDescent="0.2">
      <c r="G2786" s="1141"/>
    </row>
    <row r="2787" spans="7:7" x14ac:dyDescent="0.2">
      <c r="G2787" s="1141"/>
    </row>
    <row r="2788" spans="7:7" x14ac:dyDescent="0.2">
      <c r="G2788" s="1141"/>
    </row>
    <row r="2789" spans="7:7" x14ac:dyDescent="0.2">
      <c r="G2789" s="1141"/>
    </row>
    <row r="2790" spans="7:7" x14ac:dyDescent="0.2">
      <c r="G2790" s="1141"/>
    </row>
    <row r="2791" spans="7:7" x14ac:dyDescent="0.2">
      <c r="G2791" s="1141"/>
    </row>
    <row r="2792" spans="7:7" x14ac:dyDescent="0.2">
      <c r="G2792" s="1141"/>
    </row>
    <row r="2793" spans="7:7" x14ac:dyDescent="0.2">
      <c r="G2793" s="1141"/>
    </row>
    <row r="2794" spans="7:7" x14ac:dyDescent="0.2">
      <c r="G2794" s="1141"/>
    </row>
    <row r="2795" spans="7:7" x14ac:dyDescent="0.2">
      <c r="G2795" s="1141"/>
    </row>
    <row r="2796" spans="7:7" x14ac:dyDescent="0.2">
      <c r="G2796" s="1141"/>
    </row>
    <row r="2797" spans="7:7" x14ac:dyDescent="0.2">
      <c r="G2797" s="1141"/>
    </row>
    <row r="2798" spans="7:7" x14ac:dyDescent="0.2">
      <c r="G2798" s="1141"/>
    </row>
    <row r="2799" spans="7:7" x14ac:dyDescent="0.2">
      <c r="G2799" s="1141"/>
    </row>
    <row r="2800" spans="7:7" x14ac:dyDescent="0.2">
      <c r="G2800" s="1141"/>
    </row>
    <row r="2801" spans="7:7" x14ac:dyDescent="0.2">
      <c r="G2801" s="1141"/>
    </row>
    <row r="2802" spans="7:7" x14ac:dyDescent="0.2">
      <c r="G2802" s="1141"/>
    </row>
    <row r="2803" spans="7:7" x14ac:dyDescent="0.2">
      <c r="G2803" s="1141"/>
    </row>
    <row r="2804" spans="7:7" x14ac:dyDescent="0.2">
      <c r="G2804" s="1141"/>
    </row>
    <row r="2805" spans="7:7" x14ac:dyDescent="0.2">
      <c r="G2805" s="1141"/>
    </row>
    <row r="2806" spans="7:7" x14ac:dyDescent="0.2">
      <c r="G2806" s="1141"/>
    </row>
    <row r="2807" spans="7:7" x14ac:dyDescent="0.2">
      <c r="G2807" s="1141"/>
    </row>
    <row r="2808" spans="7:7" x14ac:dyDescent="0.2">
      <c r="G2808" s="1141"/>
    </row>
    <row r="2809" spans="7:7" x14ac:dyDescent="0.2">
      <c r="G2809" s="1141"/>
    </row>
    <row r="2810" spans="7:7" x14ac:dyDescent="0.2">
      <c r="G2810" s="1141"/>
    </row>
    <row r="2811" spans="7:7" x14ac:dyDescent="0.2">
      <c r="G2811" s="1141"/>
    </row>
    <row r="2812" spans="7:7" x14ac:dyDescent="0.2">
      <c r="G2812" s="1141"/>
    </row>
    <row r="2813" spans="7:7" x14ac:dyDescent="0.2">
      <c r="G2813" s="1141"/>
    </row>
    <row r="2814" spans="7:7" x14ac:dyDescent="0.2">
      <c r="G2814" s="1141"/>
    </row>
    <row r="2815" spans="7:7" x14ac:dyDescent="0.2">
      <c r="G2815" s="1141"/>
    </row>
    <row r="2816" spans="7:7" x14ac:dyDescent="0.2">
      <c r="G2816" s="1141"/>
    </row>
    <row r="2817" spans="7:7" x14ac:dyDescent="0.2">
      <c r="G2817" s="1141"/>
    </row>
    <row r="2818" spans="7:7" x14ac:dyDescent="0.2">
      <c r="G2818" s="1141"/>
    </row>
    <row r="2819" spans="7:7" x14ac:dyDescent="0.2">
      <c r="G2819" s="1141"/>
    </row>
    <row r="2820" spans="7:7" x14ac:dyDescent="0.2">
      <c r="G2820" s="1141"/>
    </row>
    <row r="2821" spans="7:7" x14ac:dyDescent="0.2">
      <c r="G2821" s="1141"/>
    </row>
    <row r="2822" spans="7:7" x14ac:dyDescent="0.2">
      <c r="G2822" s="1141"/>
    </row>
    <row r="2823" spans="7:7" x14ac:dyDescent="0.2">
      <c r="G2823" s="1141"/>
    </row>
    <row r="2824" spans="7:7" x14ac:dyDescent="0.2">
      <c r="G2824" s="1141"/>
    </row>
    <row r="2825" spans="7:7" x14ac:dyDescent="0.2">
      <c r="G2825" s="1141"/>
    </row>
    <row r="2826" spans="7:7" x14ac:dyDescent="0.2">
      <c r="G2826" s="1141"/>
    </row>
    <row r="2827" spans="7:7" x14ac:dyDescent="0.2">
      <c r="G2827" s="1141"/>
    </row>
    <row r="2828" spans="7:7" x14ac:dyDescent="0.2">
      <c r="G2828" s="1141"/>
    </row>
    <row r="2829" spans="7:7" x14ac:dyDescent="0.2">
      <c r="G2829" s="1141"/>
    </row>
    <row r="2830" spans="7:7" x14ac:dyDescent="0.2">
      <c r="G2830" s="1141"/>
    </row>
    <row r="2831" spans="7:7" x14ac:dyDescent="0.2">
      <c r="G2831" s="1141"/>
    </row>
    <row r="2832" spans="7:7" x14ac:dyDescent="0.2">
      <c r="G2832" s="1141"/>
    </row>
    <row r="2833" spans="7:7" x14ac:dyDescent="0.2">
      <c r="G2833" s="1141"/>
    </row>
    <row r="2834" spans="7:7" x14ac:dyDescent="0.2">
      <c r="G2834" s="1141"/>
    </row>
    <row r="2835" spans="7:7" x14ac:dyDescent="0.2">
      <c r="G2835" s="1141"/>
    </row>
    <row r="2836" spans="7:7" x14ac:dyDescent="0.2">
      <c r="G2836" s="1141"/>
    </row>
    <row r="2837" spans="7:7" x14ac:dyDescent="0.2">
      <c r="G2837" s="1141"/>
    </row>
    <row r="2838" spans="7:7" x14ac:dyDescent="0.2">
      <c r="G2838" s="1141"/>
    </row>
    <row r="2839" spans="7:7" x14ac:dyDescent="0.2">
      <c r="G2839" s="1141"/>
    </row>
    <row r="2840" spans="7:7" x14ac:dyDescent="0.2">
      <c r="G2840" s="1141"/>
    </row>
    <row r="2841" spans="7:7" x14ac:dyDescent="0.2">
      <c r="G2841" s="1141"/>
    </row>
    <row r="2842" spans="7:7" x14ac:dyDescent="0.2">
      <c r="G2842" s="1141"/>
    </row>
    <row r="2843" spans="7:7" x14ac:dyDescent="0.2">
      <c r="G2843" s="1141"/>
    </row>
    <row r="2844" spans="7:7" x14ac:dyDescent="0.2">
      <c r="G2844" s="1141"/>
    </row>
    <row r="2845" spans="7:7" x14ac:dyDescent="0.2">
      <c r="G2845" s="1141"/>
    </row>
    <row r="2846" spans="7:7" x14ac:dyDescent="0.2">
      <c r="G2846" s="1141"/>
    </row>
    <row r="2847" spans="7:7" x14ac:dyDescent="0.2">
      <c r="G2847" s="1141"/>
    </row>
    <row r="2848" spans="7:7" x14ac:dyDescent="0.2">
      <c r="G2848" s="1141"/>
    </row>
    <row r="2849" spans="7:7" x14ac:dyDescent="0.2">
      <c r="G2849" s="1141"/>
    </row>
    <row r="2850" spans="7:7" x14ac:dyDescent="0.2">
      <c r="G2850" s="1141"/>
    </row>
    <row r="2851" spans="7:7" x14ac:dyDescent="0.2">
      <c r="G2851" s="1141"/>
    </row>
    <row r="2852" spans="7:7" x14ac:dyDescent="0.2">
      <c r="G2852" s="1141"/>
    </row>
    <row r="2853" spans="7:7" x14ac:dyDescent="0.2">
      <c r="G2853" s="1141"/>
    </row>
    <row r="2854" spans="7:7" x14ac:dyDescent="0.2">
      <c r="G2854" s="1141"/>
    </row>
    <row r="2855" spans="7:7" x14ac:dyDescent="0.2">
      <c r="G2855" s="1141"/>
    </row>
    <row r="2856" spans="7:7" x14ac:dyDescent="0.2">
      <c r="G2856" s="1141"/>
    </row>
    <row r="2857" spans="7:7" x14ac:dyDescent="0.2">
      <c r="G2857" s="1141"/>
    </row>
    <row r="2858" spans="7:7" x14ac:dyDescent="0.2">
      <c r="G2858" s="1141"/>
    </row>
    <row r="2859" spans="7:7" x14ac:dyDescent="0.2">
      <c r="G2859" s="1141"/>
    </row>
    <row r="2860" spans="7:7" x14ac:dyDescent="0.2">
      <c r="G2860" s="1141"/>
    </row>
    <row r="2861" spans="7:7" x14ac:dyDescent="0.2">
      <c r="G2861" s="1141"/>
    </row>
    <row r="2862" spans="7:7" x14ac:dyDescent="0.2">
      <c r="G2862" s="1141"/>
    </row>
    <row r="2863" spans="7:7" x14ac:dyDescent="0.2">
      <c r="G2863" s="1141"/>
    </row>
    <row r="2864" spans="7:7" x14ac:dyDescent="0.2">
      <c r="G2864" s="1141"/>
    </row>
    <row r="2865" spans="7:7" x14ac:dyDescent="0.2">
      <c r="G2865" s="1141"/>
    </row>
    <row r="2866" spans="7:7" x14ac:dyDescent="0.2">
      <c r="G2866" s="1141"/>
    </row>
    <row r="2867" spans="7:7" x14ac:dyDescent="0.2">
      <c r="G2867" s="1141"/>
    </row>
    <row r="2868" spans="7:7" x14ac:dyDescent="0.2">
      <c r="G2868" s="1141"/>
    </row>
    <row r="2869" spans="7:7" x14ac:dyDescent="0.2">
      <c r="G2869" s="1141"/>
    </row>
    <row r="2870" spans="7:7" x14ac:dyDescent="0.2">
      <c r="G2870" s="1141"/>
    </row>
    <row r="2871" spans="7:7" x14ac:dyDescent="0.2">
      <c r="G2871" s="1141"/>
    </row>
    <row r="2872" spans="7:7" x14ac:dyDescent="0.2">
      <c r="G2872" s="1141"/>
    </row>
    <row r="2873" spans="7:7" x14ac:dyDescent="0.2">
      <c r="G2873" s="1141"/>
    </row>
    <row r="2874" spans="7:7" x14ac:dyDescent="0.2">
      <c r="G2874" s="1141"/>
    </row>
    <row r="2875" spans="7:7" x14ac:dyDescent="0.2">
      <c r="G2875" s="1141"/>
    </row>
    <row r="2876" spans="7:7" x14ac:dyDescent="0.2">
      <c r="G2876" s="1141"/>
    </row>
    <row r="2877" spans="7:7" x14ac:dyDescent="0.2">
      <c r="G2877" s="1141"/>
    </row>
    <row r="2878" spans="7:7" x14ac:dyDescent="0.2">
      <c r="G2878" s="1141"/>
    </row>
    <row r="2879" spans="7:7" x14ac:dyDescent="0.2">
      <c r="G2879" s="1141"/>
    </row>
    <row r="2880" spans="7:7" x14ac:dyDescent="0.2">
      <c r="G2880" s="1141"/>
    </row>
    <row r="2881" spans="7:7" x14ac:dyDescent="0.2">
      <c r="G2881" s="1141"/>
    </row>
    <row r="2882" spans="7:7" x14ac:dyDescent="0.2">
      <c r="G2882" s="1141"/>
    </row>
    <row r="2883" spans="7:7" x14ac:dyDescent="0.2">
      <c r="G2883" s="1141"/>
    </row>
    <row r="2884" spans="7:7" x14ac:dyDescent="0.2">
      <c r="G2884" s="1141"/>
    </row>
    <row r="2885" spans="7:7" x14ac:dyDescent="0.2">
      <c r="G2885" s="1141"/>
    </row>
    <row r="2886" spans="7:7" x14ac:dyDescent="0.2">
      <c r="G2886" s="1141"/>
    </row>
    <row r="2887" spans="7:7" x14ac:dyDescent="0.2">
      <c r="G2887" s="1141"/>
    </row>
    <row r="2888" spans="7:7" x14ac:dyDescent="0.2">
      <c r="G2888" s="1141"/>
    </row>
    <row r="2889" spans="7:7" x14ac:dyDescent="0.2">
      <c r="G2889" s="1141"/>
    </row>
    <row r="2890" spans="7:7" x14ac:dyDescent="0.2">
      <c r="G2890" s="1141"/>
    </row>
    <row r="2891" spans="7:7" x14ac:dyDescent="0.2">
      <c r="G2891" s="1141"/>
    </row>
    <row r="2892" spans="7:7" x14ac:dyDescent="0.2">
      <c r="G2892" s="1141"/>
    </row>
    <row r="2893" spans="7:7" x14ac:dyDescent="0.2">
      <c r="G2893" s="1141"/>
    </row>
    <row r="2894" spans="7:7" x14ac:dyDescent="0.2">
      <c r="G2894" s="1141"/>
    </row>
    <row r="2895" spans="7:7" x14ac:dyDescent="0.2">
      <c r="G2895" s="1141"/>
    </row>
    <row r="2896" spans="7:7" x14ac:dyDescent="0.2">
      <c r="G2896" s="1141"/>
    </row>
    <row r="2897" spans="7:7" x14ac:dyDescent="0.2">
      <c r="G2897" s="1141"/>
    </row>
    <row r="2898" spans="7:7" x14ac:dyDescent="0.2">
      <c r="G2898" s="1141"/>
    </row>
    <row r="2899" spans="7:7" x14ac:dyDescent="0.2">
      <c r="G2899" s="1141"/>
    </row>
    <row r="2900" spans="7:7" x14ac:dyDescent="0.2">
      <c r="G2900" s="1141"/>
    </row>
    <row r="2901" spans="7:7" x14ac:dyDescent="0.2">
      <c r="G2901" s="1141"/>
    </row>
    <row r="2902" spans="7:7" x14ac:dyDescent="0.2">
      <c r="G2902" s="1141"/>
    </row>
    <row r="2903" spans="7:7" x14ac:dyDescent="0.2">
      <c r="G2903" s="1141"/>
    </row>
    <row r="2904" spans="7:7" x14ac:dyDescent="0.2">
      <c r="G2904" s="1141"/>
    </row>
    <row r="2905" spans="7:7" x14ac:dyDescent="0.2">
      <c r="G2905" s="1141"/>
    </row>
    <row r="2906" spans="7:7" x14ac:dyDescent="0.2">
      <c r="G2906" s="1141"/>
    </row>
    <row r="2907" spans="7:7" x14ac:dyDescent="0.2">
      <c r="G2907" s="1141"/>
    </row>
    <row r="2908" spans="7:7" x14ac:dyDescent="0.2">
      <c r="G2908" s="1141"/>
    </row>
    <row r="2909" spans="7:7" x14ac:dyDescent="0.2">
      <c r="G2909" s="1141"/>
    </row>
    <row r="2910" spans="7:7" x14ac:dyDescent="0.2">
      <c r="G2910" s="1141"/>
    </row>
    <row r="2911" spans="7:7" x14ac:dyDescent="0.2">
      <c r="G2911" s="1141"/>
    </row>
    <row r="2912" spans="7:7" x14ac:dyDescent="0.2">
      <c r="G2912" s="1141"/>
    </row>
    <row r="2913" spans="7:7" x14ac:dyDescent="0.2">
      <c r="G2913" s="1141"/>
    </row>
    <row r="2914" spans="7:7" x14ac:dyDescent="0.2">
      <c r="G2914" s="1141"/>
    </row>
    <row r="2915" spans="7:7" x14ac:dyDescent="0.2">
      <c r="G2915" s="1141"/>
    </row>
    <row r="2916" spans="7:7" x14ac:dyDescent="0.2">
      <c r="G2916" s="1141"/>
    </row>
    <row r="2917" spans="7:7" x14ac:dyDescent="0.2">
      <c r="G2917" s="1141"/>
    </row>
    <row r="2918" spans="7:7" x14ac:dyDescent="0.2">
      <c r="G2918" s="1141"/>
    </row>
    <row r="2919" spans="7:7" x14ac:dyDescent="0.2">
      <c r="G2919" s="1141"/>
    </row>
    <row r="2920" spans="7:7" x14ac:dyDescent="0.2">
      <c r="G2920" s="1141"/>
    </row>
    <row r="2921" spans="7:7" x14ac:dyDescent="0.2">
      <c r="G2921" s="1141"/>
    </row>
    <row r="2922" spans="7:7" x14ac:dyDescent="0.2">
      <c r="G2922" s="1141"/>
    </row>
    <row r="2923" spans="7:7" x14ac:dyDescent="0.2">
      <c r="G2923" s="1141"/>
    </row>
    <row r="2924" spans="7:7" x14ac:dyDescent="0.2">
      <c r="G2924" s="1141"/>
    </row>
    <row r="2925" spans="7:7" x14ac:dyDescent="0.2">
      <c r="G2925" s="1141"/>
    </row>
    <row r="2926" spans="7:7" x14ac:dyDescent="0.2">
      <c r="G2926" s="1141"/>
    </row>
    <row r="2927" spans="7:7" x14ac:dyDescent="0.2">
      <c r="G2927" s="1141"/>
    </row>
    <row r="2928" spans="7:7" x14ac:dyDescent="0.2">
      <c r="G2928" s="1141"/>
    </row>
    <row r="2929" spans="7:7" x14ac:dyDescent="0.2">
      <c r="G2929" s="1141"/>
    </row>
    <row r="2930" spans="7:7" x14ac:dyDescent="0.2">
      <c r="G2930" s="1141"/>
    </row>
    <row r="2931" spans="7:7" x14ac:dyDescent="0.2">
      <c r="G2931" s="1141"/>
    </row>
    <row r="2932" spans="7:7" x14ac:dyDescent="0.2">
      <c r="G2932" s="1141"/>
    </row>
    <row r="2933" spans="7:7" x14ac:dyDescent="0.2">
      <c r="G2933" s="1141"/>
    </row>
    <row r="2934" spans="7:7" x14ac:dyDescent="0.2">
      <c r="G2934" s="1141"/>
    </row>
    <row r="2935" spans="7:7" x14ac:dyDescent="0.2">
      <c r="G2935" s="1141"/>
    </row>
    <row r="2936" spans="7:7" x14ac:dyDescent="0.2">
      <c r="G2936" s="1141"/>
    </row>
    <row r="2937" spans="7:7" x14ac:dyDescent="0.2">
      <c r="G2937" s="1141"/>
    </row>
    <row r="2938" spans="7:7" x14ac:dyDescent="0.2">
      <c r="G2938" s="1141"/>
    </row>
    <row r="2939" spans="7:7" x14ac:dyDescent="0.2">
      <c r="G2939" s="1141"/>
    </row>
    <row r="2940" spans="7:7" x14ac:dyDescent="0.2">
      <c r="G2940" s="1141"/>
    </row>
    <row r="2941" spans="7:7" x14ac:dyDescent="0.2">
      <c r="G2941" s="1141"/>
    </row>
    <row r="2942" spans="7:7" x14ac:dyDescent="0.2">
      <c r="G2942" s="1141"/>
    </row>
    <row r="2943" spans="7:7" x14ac:dyDescent="0.2">
      <c r="G2943" s="1141"/>
    </row>
    <row r="2944" spans="7:7" x14ac:dyDescent="0.2">
      <c r="G2944" s="1141"/>
    </row>
    <row r="2945" spans="7:7" x14ac:dyDescent="0.2">
      <c r="G2945" s="1141"/>
    </row>
    <row r="2946" spans="7:7" x14ac:dyDescent="0.2">
      <c r="G2946" s="1141"/>
    </row>
    <row r="2947" spans="7:7" x14ac:dyDescent="0.2">
      <c r="G2947" s="1141"/>
    </row>
    <row r="2948" spans="7:7" x14ac:dyDescent="0.2">
      <c r="G2948" s="1141"/>
    </row>
    <row r="2949" spans="7:7" x14ac:dyDescent="0.2">
      <c r="G2949" s="1141"/>
    </row>
    <row r="2950" spans="7:7" x14ac:dyDescent="0.2">
      <c r="G2950" s="1141"/>
    </row>
    <row r="2951" spans="7:7" x14ac:dyDescent="0.2">
      <c r="G2951" s="1141"/>
    </row>
    <row r="2952" spans="7:7" x14ac:dyDescent="0.2">
      <c r="G2952" s="1141"/>
    </row>
    <row r="2953" spans="7:7" x14ac:dyDescent="0.2">
      <c r="G2953" s="1141"/>
    </row>
    <row r="2954" spans="7:7" x14ac:dyDescent="0.2">
      <c r="G2954" s="1141"/>
    </row>
    <row r="2955" spans="7:7" x14ac:dyDescent="0.2">
      <c r="G2955" s="1141"/>
    </row>
    <row r="2956" spans="7:7" x14ac:dyDescent="0.2">
      <c r="G2956" s="1141"/>
    </row>
    <row r="2957" spans="7:7" x14ac:dyDescent="0.2">
      <c r="G2957" s="1141"/>
    </row>
    <row r="2958" spans="7:7" x14ac:dyDescent="0.2">
      <c r="G2958" s="1141"/>
    </row>
    <row r="2959" spans="7:7" x14ac:dyDescent="0.2">
      <c r="G2959" s="1141"/>
    </row>
    <row r="2960" spans="7:7" x14ac:dyDescent="0.2">
      <c r="G2960" s="1141"/>
    </row>
    <row r="2961" spans="7:7" x14ac:dyDescent="0.2">
      <c r="G2961" s="1141"/>
    </row>
    <row r="2962" spans="7:7" x14ac:dyDescent="0.2">
      <c r="G2962" s="1141"/>
    </row>
    <row r="2963" spans="7:7" x14ac:dyDescent="0.2">
      <c r="G2963" s="1141"/>
    </row>
    <row r="2964" spans="7:7" x14ac:dyDescent="0.2">
      <c r="G2964" s="1141"/>
    </row>
    <row r="2965" spans="7:7" x14ac:dyDescent="0.2">
      <c r="G2965" s="1141"/>
    </row>
    <row r="2966" spans="7:7" x14ac:dyDescent="0.2">
      <c r="G2966" s="1141"/>
    </row>
    <row r="2967" spans="7:7" x14ac:dyDescent="0.2">
      <c r="G2967" s="1141"/>
    </row>
    <row r="2968" spans="7:7" x14ac:dyDescent="0.2">
      <c r="G2968" s="1141"/>
    </row>
    <row r="2969" spans="7:7" x14ac:dyDescent="0.2">
      <c r="G2969" s="1141"/>
    </row>
    <row r="2970" spans="7:7" x14ac:dyDescent="0.2">
      <c r="G2970" s="1141"/>
    </row>
    <row r="2971" spans="7:7" x14ac:dyDescent="0.2">
      <c r="G2971" s="1141"/>
    </row>
    <row r="2972" spans="7:7" x14ac:dyDescent="0.2">
      <c r="G2972" s="1141"/>
    </row>
    <row r="2973" spans="7:7" x14ac:dyDescent="0.2">
      <c r="G2973" s="1141"/>
    </row>
    <row r="2974" spans="7:7" x14ac:dyDescent="0.2">
      <c r="G2974" s="1141"/>
    </row>
    <row r="2975" spans="7:7" x14ac:dyDescent="0.2">
      <c r="G2975" s="1141"/>
    </row>
    <row r="2976" spans="7:7" x14ac:dyDescent="0.2">
      <c r="G2976" s="1141"/>
    </row>
    <row r="2977" spans="7:7" x14ac:dyDescent="0.2">
      <c r="G2977" s="1141"/>
    </row>
    <row r="2978" spans="7:7" x14ac:dyDescent="0.2">
      <c r="G2978" s="1141"/>
    </row>
    <row r="2979" spans="7:7" x14ac:dyDescent="0.2">
      <c r="G2979" s="1141"/>
    </row>
    <row r="2980" spans="7:7" x14ac:dyDescent="0.2">
      <c r="G2980" s="1141"/>
    </row>
    <row r="2981" spans="7:7" x14ac:dyDescent="0.2">
      <c r="G2981" s="1141"/>
    </row>
    <row r="2982" spans="7:7" x14ac:dyDescent="0.2">
      <c r="G2982" s="1141"/>
    </row>
    <row r="2983" spans="7:7" x14ac:dyDescent="0.2">
      <c r="G2983" s="1141"/>
    </row>
    <row r="2984" spans="7:7" x14ac:dyDescent="0.2">
      <c r="G2984" s="1141"/>
    </row>
    <row r="2985" spans="7:7" x14ac:dyDescent="0.2">
      <c r="G2985" s="1141"/>
    </row>
    <row r="2986" spans="7:7" x14ac:dyDescent="0.2">
      <c r="G2986" s="1141"/>
    </row>
    <row r="2987" spans="7:7" x14ac:dyDescent="0.2">
      <c r="G2987" s="1141"/>
    </row>
    <row r="2988" spans="7:7" x14ac:dyDescent="0.2">
      <c r="G2988" s="1141"/>
    </row>
    <row r="2989" spans="7:7" x14ac:dyDescent="0.2">
      <c r="G2989" s="1141"/>
    </row>
    <row r="2990" spans="7:7" x14ac:dyDescent="0.2">
      <c r="G2990" s="1141"/>
    </row>
    <row r="2991" spans="7:7" x14ac:dyDescent="0.2">
      <c r="G2991" s="1141"/>
    </row>
    <row r="2992" spans="7:7" x14ac:dyDescent="0.2">
      <c r="G2992" s="1141"/>
    </row>
    <row r="2993" spans="7:7" x14ac:dyDescent="0.2">
      <c r="G2993" s="1141"/>
    </row>
    <row r="2994" spans="7:7" x14ac:dyDescent="0.2">
      <c r="G2994" s="1141"/>
    </row>
    <row r="2995" spans="7:7" x14ac:dyDescent="0.2">
      <c r="G2995" s="1141"/>
    </row>
    <row r="2996" spans="7:7" x14ac:dyDescent="0.2">
      <c r="G2996" s="1141"/>
    </row>
    <row r="2997" spans="7:7" x14ac:dyDescent="0.2">
      <c r="G2997" s="1141"/>
    </row>
    <row r="2998" spans="7:7" x14ac:dyDescent="0.2">
      <c r="G2998" s="1141"/>
    </row>
    <row r="2999" spans="7:7" x14ac:dyDescent="0.2">
      <c r="G2999" s="1141"/>
    </row>
    <row r="3000" spans="7:7" x14ac:dyDescent="0.2">
      <c r="G3000" s="1141"/>
    </row>
    <row r="3001" spans="7:7" x14ac:dyDescent="0.2">
      <c r="G3001" s="1141"/>
    </row>
    <row r="3002" spans="7:7" x14ac:dyDescent="0.2">
      <c r="G3002" s="1141"/>
    </row>
    <row r="3003" spans="7:7" x14ac:dyDescent="0.2">
      <c r="G3003" s="1141"/>
    </row>
    <row r="3004" spans="7:7" x14ac:dyDescent="0.2">
      <c r="G3004" s="1141"/>
    </row>
    <row r="3005" spans="7:7" x14ac:dyDescent="0.2">
      <c r="G3005" s="1141"/>
    </row>
    <row r="3006" spans="7:7" x14ac:dyDescent="0.2">
      <c r="G3006" s="1141"/>
    </row>
    <row r="3007" spans="7:7" x14ac:dyDescent="0.2">
      <c r="G3007" s="1141"/>
    </row>
    <row r="3008" spans="7:7" x14ac:dyDescent="0.2">
      <c r="G3008" s="1141"/>
    </row>
    <row r="3009" spans="7:7" x14ac:dyDescent="0.2">
      <c r="G3009" s="1141"/>
    </row>
    <row r="3010" spans="7:7" x14ac:dyDescent="0.2">
      <c r="G3010" s="1141"/>
    </row>
    <row r="3011" spans="7:7" x14ac:dyDescent="0.2">
      <c r="G3011" s="1141"/>
    </row>
    <row r="3012" spans="7:7" x14ac:dyDescent="0.2">
      <c r="G3012" s="1141"/>
    </row>
    <row r="3013" spans="7:7" x14ac:dyDescent="0.2">
      <c r="G3013" s="1141"/>
    </row>
    <row r="3014" spans="7:7" x14ac:dyDescent="0.2">
      <c r="G3014" s="1141"/>
    </row>
    <row r="3015" spans="7:7" x14ac:dyDescent="0.2">
      <c r="G3015" s="1141"/>
    </row>
    <row r="3016" spans="7:7" x14ac:dyDescent="0.2">
      <c r="G3016" s="1141"/>
    </row>
    <row r="3017" spans="7:7" x14ac:dyDescent="0.2">
      <c r="G3017" s="1141"/>
    </row>
    <row r="3018" spans="7:7" x14ac:dyDescent="0.2">
      <c r="G3018" s="1141"/>
    </row>
    <row r="3019" spans="7:7" x14ac:dyDescent="0.2">
      <c r="G3019" s="1141"/>
    </row>
    <row r="3020" spans="7:7" x14ac:dyDescent="0.2">
      <c r="G3020" s="1141"/>
    </row>
    <row r="3021" spans="7:7" x14ac:dyDescent="0.2">
      <c r="G3021" s="1141"/>
    </row>
    <row r="3022" spans="7:7" x14ac:dyDescent="0.2">
      <c r="G3022" s="1141"/>
    </row>
    <row r="3023" spans="7:7" x14ac:dyDescent="0.2">
      <c r="G3023" s="1141"/>
    </row>
    <row r="3024" spans="7:7" x14ac:dyDescent="0.2">
      <c r="G3024" s="1141"/>
    </row>
    <row r="3025" spans="7:7" x14ac:dyDescent="0.2">
      <c r="G3025" s="1141"/>
    </row>
    <row r="3026" spans="7:7" x14ac:dyDescent="0.2">
      <c r="G3026" s="1141"/>
    </row>
    <row r="3027" spans="7:7" x14ac:dyDescent="0.2">
      <c r="G3027" s="1141"/>
    </row>
    <row r="3028" spans="7:7" x14ac:dyDescent="0.2">
      <c r="G3028" s="1141"/>
    </row>
    <row r="3029" spans="7:7" x14ac:dyDescent="0.2">
      <c r="G3029" s="1141"/>
    </row>
    <row r="3030" spans="7:7" x14ac:dyDescent="0.2">
      <c r="G3030" s="1141"/>
    </row>
    <row r="3031" spans="7:7" x14ac:dyDescent="0.2">
      <c r="G3031" s="1141"/>
    </row>
    <row r="3032" spans="7:7" x14ac:dyDescent="0.2">
      <c r="G3032" s="1141"/>
    </row>
    <row r="3033" spans="7:7" x14ac:dyDescent="0.2">
      <c r="G3033" s="1141"/>
    </row>
    <row r="3034" spans="7:7" x14ac:dyDescent="0.2">
      <c r="G3034" s="1141"/>
    </row>
    <row r="3035" spans="7:7" x14ac:dyDescent="0.2">
      <c r="G3035" s="1141"/>
    </row>
    <row r="3036" spans="7:7" x14ac:dyDescent="0.2">
      <c r="G3036" s="1141"/>
    </row>
    <row r="3037" spans="7:7" x14ac:dyDescent="0.2">
      <c r="G3037" s="1141"/>
    </row>
    <row r="3038" spans="7:7" x14ac:dyDescent="0.2">
      <c r="G3038" s="1141"/>
    </row>
    <row r="3039" spans="7:7" x14ac:dyDescent="0.2">
      <c r="G3039" s="1141"/>
    </row>
    <row r="3040" spans="7:7" x14ac:dyDescent="0.2">
      <c r="G3040" s="1141"/>
    </row>
    <row r="3041" spans="7:7" x14ac:dyDescent="0.2">
      <c r="G3041" s="1141"/>
    </row>
    <row r="3042" spans="7:7" x14ac:dyDescent="0.2">
      <c r="G3042" s="1141"/>
    </row>
    <row r="3043" spans="7:7" x14ac:dyDescent="0.2">
      <c r="G3043" s="1141"/>
    </row>
    <row r="3044" spans="7:7" x14ac:dyDescent="0.2">
      <c r="G3044" s="1141"/>
    </row>
    <row r="3045" spans="7:7" x14ac:dyDescent="0.2">
      <c r="G3045" s="1141"/>
    </row>
    <row r="3046" spans="7:7" x14ac:dyDescent="0.2">
      <c r="G3046" s="1141"/>
    </row>
    <row r="3047" spans="7:7" x14ac:dyDescent="0.2">
      <c r="G3047" s="1141"/>
    </row>
  </sheetData>
  <autoFilter ref="A1:T45"/>
  <phoneticPr fontId="68" type="noConversion"/>
  <conditionalFormatting sqref="H51:H1048576 F51:F1048576 H1:H45 F1:F45">
    <cfRule type="colorScale" priority="148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</conditionalFormatting>
  <conditionalFormatting sqref="H51:H1048576 H1:H45">
    <cfRule type="containsText" dxfId="182" priority="127" operator="containsText" text="Caução">
      <formula>NOT(ISERROR(SEARCH("Caução",H1)))</formula>
    </cfRule>
    <cfRule type="containsText" dxfId="181" priority="128" operator="containsText" text="X">
      <formula>NOT(ISERROR(SEARCH("X",H1)))</formula>
    </cfRule>
  </conditionalFormatting>
  <conditionalFormatting sqref="F1:F45">
    <cfRule type="cellIs" dxfId="180" priority="119" operator="lessThan">
      <formula>TODAY()</formula>
    </cfRule>
  </conditionalFormatting>
  <conditionalFormatting sqref="T21:T22 T15:T17 T11:T13 T19 T3:T8 T1 T51:T1048576 T34:T44 T24:T32">
    <cfRule type="containsText" dxfId="179" priority="115" operator="containsText" text="Ok">
      <formula>NOT(ISERROR(SEARCH("Ok",T1)))</formula>
    </cfRule>
  </conditionalFormatting>
  <conditionalFormatting sqref="C45">
    <cfRule type="containsText" dxfId="178" priority="87" operator="containsText" text="OK">
      <formula>NOT(ISERROR(SEARCH("OK",C45)))</formula>
    </cfRule>
  </conditionalFormatting>
  <conditionalFormatting sqref="G45">
    <cfRule type="cellIs" dxfId="177" priority="83" operator="lessThan">
      <formula>#REF!*0.05</formula>
    </cfRule>
  </conditionalFormatting>
  <conditionalFormatting sqref="P33:P36">
    <cfRule type="containsText" dxfId="176" priority="40" operator="containsText" text="Ok">
      <formula>NOT(ISERROR(SEARCH("Ok",P33)))</formula>
    </cfRule>
  </conditionalFormatting>
  <conditionalFormatting sqref="P31">
    <cfRule type="containsText" dxfId="175" priority="39" operator="containsText" text="Ok">
      <formula>NOT(ISERROR(SEARCH("Ok",P31)))</formula>
    </cfRule>
  </conditionalFormatting>
  <conditionalFormatting sqref="P44">
    <cfRule type="containsText" dxfId="174" priority="38" operator="containsText" text="Ok">
      <formula>NOT(ISERROR(SEARCH("Ok",P44)))</formula>
    </cfRule>
  </conditionalFormatting>
  <conditionalFormatting sqref="T46">
    <cfRule type="containsText" dxfId="173" priority="26" operator="containsText" text="Ok">
      <formula>NOT(ISERROR(SEARCH("Ok",T46)))</formula>
    </cfRule>
  </conditionalFormatting>
  <conditionalFormatting sqref="F47 H47">
    <cfRule type="colorScale" priority="36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</conditionalFormatting>
  <conditionalFormatting sqref="H47">
    <cfRule type="containsText" dxfId="172" priority="34" operator="containsText" text="Caução">
      <formula>NOT(ISERROR(SEARCH("Caução",H47)))</formula>
    </cfRule>
    <cfRule type="containsText" dxfId="171" priority="35" operator="containsText" text="X">
      <formula>NOT(ISERROR(SEARCH("X",H47)))</formula>
    </cfRule>
  </conditionalFormatting>
  <conditionalFormatting sqref="F47">
    <cfRule type="cellIs" dxfId="170" priority="33" operator="lessThan">
      <formula>TODAY()</formula>
    </cfRule>
  </conditionalFormatting>
  <conditionalFormatting sqref="T47">
    <cfRule type="containsText" dxfId="169" priority="32" operator="containsText" text="Ok">
      <formula>NOT(ISERROR(SEARCH("Ok",T47)))</formula>
    </cfRule>
  </conditionalFormatting>
  <conditionalFormatting sqref="F46 H46">
    <cfRule type="colorScale" priority="30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</conditionalFormatting>
  <conditionalFormatting sqref="H46">
    <cfRule type="containsText" dxfId="168" priority="28" operator="containsText" text="Caução">
      <formula>NOT(ISERROR(SEARCH("Caução",H46)))</formula>
    </cfRule>
    <cfRule type="containsText" dxfId="167" priority="29" operator="containsText" text="X">
      <formula>NOT(ISERROR(SEARCH("X",H46)))</formula>
    </cfRule>
  </conditionalFormatting>
  <conditionalFormatting sqref="F46">
    <cfRule type="cellIs" dxfId="166" priority="27" operator="lessThan">
      <formula>TODAY()</formula>
    </cfRule>
  </conditionalFormatting>
  <conditionalFormatting sqref="Q17">
    <cfRule type="containsText" dxfId="165" priority="24" operator="containsText" text="Ok">
      <formula>NOT(ISERROR(SEARCH("Ok",Q17)))</formula>
    </cfRule>
  </conditionalFormatting>
  <conditionalFormatting sqref="Q16">
    <cfRule type="containsText" dxfId="164" priority="23" operator="containsText" text="Ok">
      <formula>NOT(ISERROR(SEARCH("Ok",Q16)))</formula>
    </cfRule>
  </conditionalFormatting>
  <conditionalFormatting sqref="Q15">
    <cfRule type="containsText" dxfId="163" priority="22" operator="containsText" text="Ok">
      <formula>NOT(ISERROR(SEARCH("Ok",Q15)))</formula>
    </cfRule>
  </conditionalFormatting>
  <conditionalFormatting sqref="Q25">
    <cfRule type="containsText" dxfId="162" priority="21" operator="containsText" text="Ok">
      <formula>NOT(ISERROR(SEARCH("Ok",Q25)))</formula>
    </cfRule>
  </conditionalFormatting>
  <conditionalFormatting sqref="Q27">
    <cfRule type="containsText" dxfId="161" priority="19" operator="containsText" text="Ok">
      <formula>NOT(ISERROR(SEARCH("Ok",Q27)))</formula>
    </cfRule>
  </conditionalFormatting>
  <conditionalFormatting sqref="H48 F48">
    <cfRule type="colorScale" priority="17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</conditionalFormatting>
  <conditionalFormatting sqref="H48">
    <cfRule type="containsText" dxfId="29" priority="15" operator="containsText" text="Caução">
      <formula>NOT(ISERROR(SEARCH("Caução",H48)))</formula>
    </cfRule>
    <cfRule type="containsText" dxfId="28" priority="16" operator="containsText" text="X">
      <formula>NOT(ISERROR(SEARCH("X",H48)))</formula>
    </cfRule>
  </conditionalFormatting>
  <conditionalFormatting sqref="F48">
    <cfRule type="cellIs" dxfId="25" priority="14" operator="lessThan">
      <formula>TODAY()</formula>
    </cfRule>
  </conditionalFormatting>
  <conditionalFormatting sqref="T48">
    <cfRule type="containsText" dxfId="23" priority="13" operator="containsText" text="Ok">
      <formula>NOT(ISERROR(SEARCH("Ok",T48)))</formula>
    </cfRule>
  </conditionalFormatting>
  <conditionalFormatting sqref="H49 F49">
    <cfRule type="colorScale" priority="11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</conditionalFormatting>
  <conditionalFormatting sqref="H49">
    <cfRule type="containsText" dxfId="19" priority="9" operator="containsText" text="Caução">
      <formula>NOT(ISERROR(SEARCH("Caução",H49)))</formula>
    </cfRule>
    <cfRule type="containsText" dxfId="18" priority="10" operator="containsText" text="X">
      <formula>NOT(ISERROR(SEARCH("X",H49)))</formula>
    </cfRule>
  </conditionalFormatting>
  <conditionalFormatting sqref="F49">
    <cfRule type="cellIs" dxfId="15" priority="8" operator="lessThan">
      <formula>TODAY()</formula>
    </cfRule>
  </conditionalFormatting>
  <conditionalFormatting sqref="T49">
    <cfRule type="containsText" dxfId="13" priority="7" operator="containsText" text="Ok">
      <formula>NOT(ISERROR(SEARCH("Ok",T49)))</formula>
    </cfRule>
  </conditionalFormatting>
  <conditionalFormatting sqref="H50 F50">
    <cfRule type="colorScale" priority="5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</conditionalFormatting>
  <conditionalFormatting sqref="H50">
    <cfRule type="containsText" dxfId="9" priority="3" operator="containsText" text="Caução">
      <formula>NOT(ISERROR(SEARCH("Caução",H50)))</formula>
    </cfRule>
    <cfRule type="containsText" dxfId="8" priority="4" operator="containsText" text="X">
      <formula>NOT(ISERROR(SEARCH("X",H50)))</formula>
    </cfRule>
  </conditionalFormatting>
  <conditionalFormatting sqref="F50">
    <cfRule type="cellIs" dxfId="5" priority="2" operator="lessThan">
      <formula>TODAY()</formula>
    </cfRule>
  </conditionalFormatting>
  <conditionalFormatting sqref="T50">
    <cfRule type="containsText" dxfId="3" priority="1" operator="containsText" text="Ok">
      <formula>NOT(ISERROR(SEARCH("Ok",T50)))</formula>
    </cfRule>
  </conditionalFormatting>
  <pageMargins left="0.51181102362204722" right="0.51181102362204722" top="0.78740157480314965" bottom="0.78740157480314965" header="0.31496062992125984" footer="0.31496062992125984"/>
  <pageSetup paperSize="9" scale="50" fitToHeight="2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76" operator="lessThan" id="{00000000-000E-0000-0200-000003000000}">
            <xm:f>'Contratos Encerrados'!$N$281*0.05</xm:f>
            <x14:dxf>
              <fill>
                <patternFill>
                  <bgColor rgb="FFFF0000"/>
                </patternFill>
              </fill>
            </x14:dxf>
          </x14:cfRule>
          <xm:sqref>G51:G1048576 G1:G38 G42</xm:sqref>
        </x14:conditionalFormatting>
        <x14:conditionalFormatting xmlns:xm="http://schemas.microsoft.com/office/excel/2006/main">
          <x14:cfRule type="cellIs" priority="377" operator="lessThan" id="{400811DB-0F62-4D7B-A32C-EDC7F7B52235}">
            <xm:f>'Contratos Encerrados'!$N$281*0.05</xm:f>
            <x14:dxf>
              <fill>
                <patternFill>
                  <bgColor rgb="FFFF0000"/>
                </patternFill>
              </fill>
            </x14:dxf>
          </x14:cfRule>
          <xm:sqref>G43</xm:sqref>
        </x14:conditionalFormatting>
        <x14:conditionalFormatting xmlns:xm="http://schemas.microsoft.com/office/excel/2006/main">
          <x14:cfRule type="cellIs" priority="37" operator="lessThan" id="{D1FD8A46-948E-4555-948B-4299F3052A6A}">
            <xm:f>'Contratos Encerrados'!$N$281*0.05</xm:f>
            <x14:dxf>
              <fill>
                <patternFill>
                  <bgColor rgb="FFFF0000"/>
                </patternFill>
              </fill>
            </x14:dxf>
          </x14:cfRule>
          <xm:sqref>G47</xm:sqref>
        </x14:conditionalFormatting>
        <x14:conditionalFormatting xmlns:xm="http://schemas.microsoft.com/office/excel/2006/main">
          <x14:cfRule type="cellIs" priority="31" operator="lessThan" id="{545431D8-8510-425C-88B1-65B9B28697A9}">
            <xm:f>'Contratos Encerrados'!$N$281*0.05</xm:f>
            <x14:dxf>
              <fill>
                <patternFill>
                  <bgColor rgb="FFFF0000"/>
                </patternFill>
              </fill>
            </x14:dxf>
          </x14:cfRule>
          <xm:sqref>G46</xm:sqref>
        </x14:conditionalFormatting>
        <x14:conditionalFormatting xmlns:xm="http://schemas.microsoft.com/office/excel/2006/main">
          <x14:cfRule type="cellIs" priority="18" operator="lessThan" id="{F2326EAF-69FB-4AFF-933E-897608338282}">
            <xm:f>'Contratos Encerrados'!$N$281*0.05</xm:f>
            <x14:dxf>
              <fill>
                <patternFill>
                  <bgColor rgb="FFFF0000"/>
                </patternFill>
              </fill>
            </x14:dxf>
          </x14:cfRule>
          <xm:sqref>G48</xm:sqref>
        </x14:conditionalFormatting>
        <x14:conditionalFormatting xmlns:xm="http://schemas.microsoft.com/office/excel/2006/main">
          <x14:cfRule type="cellIs" priority="12" operator="lessThan" id="{30557AB0-9F1C-4D2B-BA5D-74A6E6C585E4}">
            <xm:f>'Contratos Encerrados'!$N$281*0.05</xm:f>
            <x14:dxf>
              <fill>
                <patternFill>
                  <bgColor rgb="FFFF0000"/>
                </patternFill>
              </fill>
            </x14:dxf>
          </x14:cfRule>
          <xm:sqref>G49</xm:sqref>
        </x14:conditionalFormatting>
        <x14:conditionalFormatting xmlns:xm="http://schemas.microsoft.com/office/excel/2006/main">
          <x14:cfRule type="cellIs" priority="6" operator="lessThan" id="{8B6A6292-059E-4839-A5FC-69FA3D54280D}">
            <xm:f>'Contratos Encerrados'!$N$281*0.05</xm:f>
            <x14:dxf>
              <fill>
                <patternFill>
                  <bgColor rgb="FFFF0000"/>
                </patternFill>
              </fill>
            </x14:dxf>
          </x14:cfRule>
          <xm:sqref>G50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GH294"/>
  <sheetViews>
    <sheetView zoomScale="60" zoomScaleNormal="60" workbookViewId="0">
      <pane ySplit="1" topLeftCell="A286" activePane="bottomLeft" state="frozen"/>
      <selection pane="bottomLeft" activeCell="A294" sqref="A294:XFD294"/>
    </sheetView>
  </sheetViews>
  <sheetFormatPr defaultColWidth="8.7109375" defaultRowHeight="12.75" x14ac:dyDescent="0.2"/>
  <cols>
    <col min="1" max="1" width="71.28515625" style="189" customWidth="1"/>
    <col min="2" max="2" width="147.5703125" style="189" customWidth="1"/>
    <col min="3" max="3" width="66.42578125" style="189" customWidth="1"/>
    <col min="4" max="4" width="19" style="189" bestFit="1" customWidth="1"/>
    <col min="5" max="5" width="19.5703125" style="189" bestFit="1" customWidth="1"/>
    <col min="6" max="6" width="36.7109375" style="189" bestFit="1" customWidth="1"/>
    <col min="7" max="7" width="37.42578125" style="189" bestFit="1" customWidth="1"/>
    <col min="8" max="8" width="16.140625" style="189" bestFit="1" customWidth="1"/>
    <col min="9" max="9" width="22.7109375" style="189" customWidth="1"/>
    <col min="10" max="10" width="14.28515625" style="189" bestFit="1" customWidth="1"/>
    <col min="11" max="11" width="19" style="189" bestFit="1" customWidth="1"/>
    <col min="12" max="12" width="39.42578125" style="189" customWidth="1"/>
    <col min="13" max="13" width="22.140625" style="189" customWidth="1"/>
    <col min="14" max="14" width="27.28515625" style="189" customWidth="1"/>
    <col min="15" max="15" width="35.140625" style="189" bestFit="1" customWidth="1"/>
    <col min="16" max="16" width="36.28515625" style="189" customWidth="1"/>
    <col min="17" max="17" width="38" style="189" customWidth="1"/>
    <col min="18" max="18" width="36.5703125" style="189" customWidth="1"/>
    <col min="19" max="19" width="33.7109375" style="189" customWidth="1"/>
    <col min="20" max="20" width="31.28515625" style="189" customWidth="1"/>
    <col min="21" max="21" width="28" style="189" bestFit="1" customWidth="1"/>
    <col min="22" max="22" width="15" style="189" bestFit="1" customWidth="1"/>
    <col min="23" max="23" width="17.42578125" style="189" bestFit="1" customWidth="1"/>
    <col min="24" max="24" width="34.85546875" style="189" bestFit="1" customWidth="1"/>
    <col min="25" max="25" width="17.7109375" style="189" bestFit="1" customWidth="1"/>
    <col min="26" max="26" width="39.28515625" style="189" bestFit="1" customWidth="1"/>
    <col min="27" max="27" width="16.28515625" style="189" customWidth="1"/>
    <col min="28" max="28" width="38" style="189" bestFit="1" customWidth="1"/>
    <col min="29" max="29" width="27.140625" style="189" bestFit="1" customWidth="1"/>
    <col min="30" max="30" width="20.7109375" style="189" bestFit="1" customWidth="1"/>
    <col min="31" max="31" width="39.5703125" style="189" bestFit="1" customWidth="1"/>
    <col min="32" max="32" width="49.140625" style="189" bestFit="1" customWidth="1"/>
    <col min="33" max="33" width="52.5703125" style="189" bestFit="1" customWidth="1"/>
    <col min="34" max="34" width="51" style="189" bestFit="1" customWidth="1"/>
    <col min="35" max="35" width="52.5703125" style="189" bestFit="1" customWidth="1"/>
    <col min="36" max="36" width="39" style="189" bestFit="1" customWidth="1"/>
    <col min="37" max="37" width="28.7109375" style="189" bestFit="1" customWidth="1"/>
    <col min="38" max="38" width="23.85546875" style="189" bestFit="1" customWidth="1"/>
    <col min="39" max="42" width="8.7109375" style="189"/>
    <col min="43" max="43" width="13.28515625" style="189" bestFit="1" customWidth="1"/>
    <col min="44" max="44" width="14.28515625" style="189" bestFit="1" customWidth="1"/>
    <col min="45" max="45" width="17.42578125" style="189" bestFit="1" customWidth="1"/>
    <col min="46" max="46" width="15.85546875" style="189" bestFit="1" customWidth="1"/>
    <col min="47" max="47" width="28.140625" style="189" bestFit="1" customWidth="1"/>
    <col min="48" max="48" width="13.42578125" style="189" bestFit="1" customWidth="1"/>
    <col min="49" max="49" width="49.85546875" style="189" bestFit="1" customWidth="1"/>
    <col min="50" max="50" width="24" style="189" bestFit="1" customWidth="1"/>
    <col min="51" max="51" width="75.5703125" style="189" customWidth="1"/>
    <col min="52" max="52" width="8.7109375" style="189"/>
    <col min="53" max="53" width="11.140625" style="189" bestFit="1" customWidth="1"/>
    <col min="54" max="256" width="8.7109375" style="189"/>
    <col min="257" max="257" width="66.7109375" style="189" bestFit="1" customWidth="1"/>
    <col min="258" max="258" width="165" style="189" bestFit="1" customWidth="1"/>
    <col min="259" max="259" width="18.5703125" style="189" bestFit="1" customWidth="1"/>
    <col min="260" max="260" width="19" style="189" bestFit="1" customWidth="1"/>
    <col min="261" max="261" width="19.5703125" style="189" bestFit="1" customWidth="1"/>
    <col min="262" max="262" width="36.7109375" style="189" bestFit="1" customWidth="1"/>
    <col min="263" max="263" width="37.42578125" style="189" bestFit="1" customWidth="1"/>
    <col min="264" max="264" width="16.140625" style="189" bestFit="1" customWidth="1"/>
    <col min="265" max="265" width="19.5703125" style="189" bestFit="1" customWidth="1"/>
    <col min="266" max="266" width="14.28515625" style="189" bestFit="1" customWidth="1"/>
    <col min="267" max="267" width="19" style="189" bestFit="1" customWidth="1"/>
    <col min="268" max="268" width="13.140625" style="189" bestFit="1" customWidth="1"/>
    <col min="269" max="269" width="16.140625" style="189" bestFit="1" customWidth="1"/>
    <col min="270" max="270" width="13.7109375" style="189" bestFit="1" customWidth="1"/>
    <col min="271" max="271" width="15" style="189" bestFit="1" customWidth="1"/>
    <col min="272" max="272" width="21.28515625" style="189" bestFit="1" customWidth="1"/>
    <col min="273" max="273" width="15.42578125" style="189" bestFit="1" customWidth="1"/>
    <col min="274" max="274" width="15.85546875" style="189" bestFit="1" customWidth="1"/>
    <col min="275" max="275" width="18" style="189" bestFit="1" customWidth="1"/>
    <col min="276" max="276" width="20.5703125" style="189" bestFit="1" customWidth="1"/>
    <col min="277" max="277" width="28" style="189" bestFit="1" customWidth="1"/>
    <col min="278" max="278" width="15" style="189" bestFit="1" customWidth="1"/>
    <col min="279" max="279" width="17.42578125" style="189" bestFit="1" customWidth="1"/>
    <col min="280" max="280" width="34.85546875" style="189" bestFit="1" customWidth="1"/>
    <col min="281" max="281" width="17.7109375" style="189" bestFit="1" customWidth="1"/>
    <col min="282" max="282" width="39.28515625" style="189" bestFit="1" customWidth="1"/>
    <col min="283" max="283" width="16.28515625" style="189" customWidth="1"/>
    <col min="284" max="284" width="38" style="189" bestFit="1" customWidth="1"/>
    <col min="285" max="285" width="27.140625" style="189" bestFit="1" customWidth="1"/>
    <col min="286" max="286" width="20.7109375" style="189" bestFit="1" customWidth="1"/>
    <col min="287" max="287" width="39.5703125" style="189" bestFit="1" customWidth="1"/>
    <col min="288" max="288" width="49.140625" style="189" bestFit="1" customWidth="1"/>
    <col min="289" max="289" width="52.5703125" style="189" bestFit="1" customWidth="1"/>
    <col min="290" max="290" width="51" style="189" bestFit="1" customWidth="1"/>
    <col min="291" max="291" width="52.5703125" style="189" bestFit="1" customWidth="1"/>
    <col min="292" max="292" width="39" style="189" bestFit="1" customWidth="1"/>
    <col min="293" max="293" width="28.7109375" style="189" bestFit="1" customWidth="1"/>
    <col min="294" max="294" width="23.85546875" style="189" bestFit="1" customWidth="1"/>
    <col min="295" max="298" width="8.7109375" style="189"/>
    <col min="299" max="299" width="13.28515625" style="189" bestFit="1" customWidth="1"/>
    <col min="300" max="300" width="14.28515625" style="189" bestFit="1" customWidth="1"/>
    <col min="301" max="301" width="17.42578125" style="189" bestFit="1" customWidth="1"/>
    <col min="302" max="302" width="15.85546875" style="189" bestFit="1" customWidth="1"/>
    <col min="303" max="303" width="28.140625" style="189" bestFit="1" customWidth="1"/>
    <col min="304" max="304" width="13.42578125" style="189" bestFit="1" customWidth="1"/>
    <col min="305" max="305" width="49.85546875" style="189" bestFit="1" customWidth="1"/>
    <col min="306" max="306" width="24" style="189" bestFit="1" customWidth="1"/>
    <col min="307" max="307" width="75.5703125" style="189" customWidth="1"/>
    <col min="308" max="512" width="8.7109375" style="189"/>
    <col min="513" max="513" width="66.7109375" style="189" bestFit="1" customWidth="1"/>
    <col min="514" max="514" width="165" style="189" bestFit="1" customWidth="1"/>
    <col min="515" max="515" width="18.5703125" style="189" bestFit="1" customWidth="1"/>
    <col min="516" max="516" width="19" style="189" bestFit="1" customWidth="1"/>
    <col min="517" max="517" width="19.5703125" style="189" bestFit="1" customWidth="1"/>
    <col min="518" max="518" width="36.7109375" style="189" bestFit="1" customWidth="1"/>
    <col min="519" max="519" width="37.42578125" style="189" bestFit="1" customWidth="1"/>
    <col min="520" max="520" width="16.140625" style="189" bestFit="1" customWidth="1"/>
    <col min="521" max="521" width="19.5703125" style="189" bestFit="1" customWidth="1"/>
    <col min="522" max="522" width="14.28515625" style="189" bestFit="1" customWidth="1"/>
    <col min="523" max="523" width="19" style="189" bestFit="1" customWidth="1"/>
    <col min="524" max="524" width="13.140625" style="189" bestFit="1" customWidth="1"/>
    <col min="525" max="525" width="16.140625" style="189" bestFit="1" customWidth="1"/>
    <col min="526" max="526" width="13.7109375" style="189" bestFit="1" customWidth="1"/>
    <col min="527" max="527" width="15" style="189" bestFit="1" customWidth="1"/>
    <col min="528" max="528" width="21.28515625" style="189" bestFit="1" customWidth="1"/>
    <col min="529" max="529" width="15.42578125" style="189" bestFit="1" customWidth="1"/>
    <col min="530" max="530" width="15.85546875" style="189" bestFit="1" customWidth="1"/>
    <col min="531" max="531" width="18" style="189" bestFit="1" customWidth="1"/>
    <col min="532" max="532" width="20.5703125" style="189" bestFit="1" customWidth="1"/>
    <col min="533" max="533" width="28" style="189" bestFit="1" customWidth="1"/>
    <col min="534" max="534" width="15" style="189" bestFit="1" customWidth="1"/>
    <col min="535" max="535" width="17.42578125" style="189" bestFit="1" customWidth="1"/>
    <col min="536" max="536" width="34.85546875" style="189" bestFit="1" customWidth="1"/>
    <col min="537" max="537" width="17.7109375" style="189" bestFit="1" customWidth="1"/>
    <col min="538" max="538" width="39.28515625" style="189" bestFit="1" customWidth="1"/>
    <col min="539" max="539" width="16.28515625" style="189" customWidth="1"/>
    <col min="540" max="540" width="38" style="189" bestFit="1" customWidth="1"/>
    <col min="541" max="541" width="27.140625" style="189" bestFit="1" customWidth="1"/>
    <col min="542" max="542" width="20.7109375" style="189" bestFit="1" customWidth="1"/>
    <col min="543" max="543" width="39.5703125" style="189" bestFit="1" customWidth="1"/>
    <col min="544" max="544" width="49.140625" style="189" bestFit="1" customWidth="1"/>
    <col min="545" max="545" width="52.5703125" style="189" bestFit="1" customWidth="1"/>
    <col min="546" max="546" width="51" style="189" bestFit="1" customWidth="1"/>
    <col min="547" max="547" width="52.5703125" style="189" bestFit="1" customWidth="1"/>
    <col min="548" max="548" width="39" style="189" bestFit="1" customWidth="1"/>
    <col min="549" max="549" width="28.7109375" style="189" bestFit="1" customWidth="1"/>
    <col min="550" max="550" width="23.85546875" style="189" bestFit="1" customWidth="1"/>
    <col min="551" max="554" width="8.7109375" style="189"/>
    <col min="555" max="555" width="13.28515625" style="189" bestFit="1" customWidth="1"/>
    <col min="556" max="556" width="14.28515625" style="189" bestFit="1" customWidth="1"/>
    <col min="557" max="557" width="17.42578125" style="189" bestFit="1" customWidth="1"/>
    <col min="558" max="558" width="15.85546875" style="189" bestFit="1" customWidth="1"/>
    <col min="559" max="559" width="28.140625" style="189" bestFit="1" customWidth="1"/>
    <col min="560" max="560" width="13.42578125" style="189" bestFit="1" customWidth="1"/>
    <col min="561" max="561" width="49.85546875" style="189" bestFit="1" customWidth="1"/>
    <col min="562" max="562" width="24" style="189" bestFit="1" customWidth="1"/>
    <col min="563" max="563" width="75.5703125" style="189" customWidth="1"/>
    <col min="564" max="768" width="8.7109375" style="189"/>
    <col min="769" max="769" width="66.7109375" style="189" bestFit="1" customWidth="1"/>
    <col min="770" max="770" width="165" style="189" bestFit="1" customWidth="1"/>
    <col min="771" max="771" width="18.5703125" style="189" bestFit="1" customWidth="1"/>
    <col min="772" max="772" width="19" style="189" bestFit="1" customWidth="1"/>
    <col min="773" max="773" width="19.5703125" style="189" bestFit="1" customWidth="1"/>
    <col min="774" max="774" width="36.7109375" style="189" bestFit="1" customWidth="1"/>
    <col min="775" max="775" width="37.42578125" style="189" bestFit="1" customWidth="1"/>
    <col min="776" max="776" width="16.140625" style="189" bestFit="1" customWidth="1"/>
    <col min="777" max="777" width="19.5703125" style="189" bestFit="1" customWidth="1"/>
    <col min="778" max="778" width="14.28515625" style="189" bestFit="1" customWidth="1"/>
    <col min="779" max="779" width="19" style="189" bestFit="1" customWidth="1"/>
    <col min="780" max="780" width="13.140625" style="189" bestFit="1" customWidth="1"/>
    <col min="781" max="781" width="16.140625" style="189" bestFit="1" customWidth="1"/>
    <col min="782" max="782" width="13.7109375" style="189" bestFit="1" customWidth="1"/>
    <col min="783" max="783" width="15" style="189" bestFit="1" customWidth="1"/>
    <col min="784" max="784" width="21.28515625" style="189" bestFit="1" customWidth="1"/>
    <col min="785" max="785" width="15.42578125" style="189" bestFit="1" customWidth="1"/>
    <col min="786" max="786" width="15.85546875" style="189" bestFit="1" customWidth="1"/>
    <col min="787" max="787" width="18" style="189" bestFit="1" customWidth="1"/>
    <col min="788" max="788" width="20.5703125" style="189" bestFit="1" customWidth="1"/>
    <col min="789" max="789" width="28" style="189" bestFit="1" customWidth="1"/>
    <col min="790" max="790" width="15" style="189" bestFit="1" customWidth="1"/>
    <col min="791" max="791" width="17.42578125" style="189" bestFit="1" customWidth="1"/>
    <col min="792" max="792" width="34.85546875" style="189" bestFit="1" customWidth="1"/>
    <col min="793" max="793" width="17.7109375" style="189" bestFit="1" customWidth="1"/>
    <col min="794" max="794" width="39.28515625" style="189" bestFit="1" customWidth="1"/>
    <col min="795" max="795" width="16.28515625" style="189" customWidth="1"/>
    <col min="796" max="796" width="38" style="189" bestFit="1" customWidth="1"/>
    <col min="797" max="797" width="27.140625" style="189" bestFit="1" customWidth="1"/>
    <col min="798" max="798" width="20.7109375" style="189" bestFit="1" customWidth="1"/>
    <col min="799" max="799" width="39.5703125" style="189" bestFit="1" customWidth="1"/>
    <col min="800" max="800" width="49.140625" style="189" bestFit="1" customWidth="1"/>
    <col min="801" max="801" width="52.5703125" style="189" bestFit="1" customWidth="1"/>
    <col min="802" max="802" width="51" style="189" bestFit="1" customWidth="1"/>
    <col min="803" max="803" width="52.5703125" style="189" bestFit="1" customWidth="1"/>
    <col min="804" max="804" width="39" style="189" bestFit="1" customWidth="1"/>
    <col min="805" max="805" width="28.7109375" style="189" bestFit="1" customWidth="1"/>
    <col min="806" max="806" width="23.85546875" style="189" bestFit="1" customWidth="1"/>
    <col min="807" max="810" width="8.7109375" style="189"/>
    <col min="811" max="811" width="13.28515625" style="189" bestFit="1" customWidth="1"/>
    <col min="812" max="812" width="14.28515625" style="189" bestFit="1" customWidth="1"/>
    <col min="813" max="813" width="17.42578125" style="189" bestFit="1" customWidth="1"/>
    <col min="814" max="814" width="15.85546875" style="189" bestFit="1" customWidth="1"/>
    <col min="815" max="815" width="28.140625" style="189" bestFit="1" customWidth="1"/>
    <col min="816" max="816" width="13.42578125" style="189" bestFit="1" customWidth="1"/>
    <col min="817" max="817" width="49.85546875" style="189" bestFit="1" customWidth="1"/>
    <col min="818" max="818" width="24" style="189" bestFit="1" customWidth="1"/>
    <col min="819" max="819" width="75.5703125" style="189" customWidth="1"/>
    <col min="820" max="1024" width="8.7109375" style="189"/>
    <col min="1025" max="1025" width="66.7109375" style="189" bestFit="1" customWidth="1"/>
    <col min="1026" max="1026" width="165" style="189" bestFit="1" customWidth="1"/>
    <col min="1027" max="1027" width="18.5703125" style="189" bestFit="1" customWidth="1"/>
    <col min="1028" max="1028" width="19" style="189" bestFit="1" customWidth="1"/>
    <col min="1029" max="1029" width="19.5703125" style="189" bestFit="1" customWidth="1"/>
    <col min="1030" max="1030" width="36.7109375" style="189" bestFit="1" customWidth="1"/>
    <col min="1031" max="1031" width="37.42578125" style="189" bestFit="1" customWidth="1"/>
    <col min="1032" max="1032" width="16.140625" style="189" bestFit="1" customWidth="1"/>
    <col min="1033" max="1033" width="19.5703125" style="189" bestFit="1" customWidth="1"/>
    <col min="1034" max="1034" width="14.28515625" style="189" bestFit="1" customWidth="1"/>
    <col min="1035" max="1035" width="19" style="189" bestFit="1" customWidth="1"/>
    <col min="1036" max="1036" width="13.140625" style="189" bestFit="1" customWidth="1"/>
    <col min="1037" max="1037" width="16.140625" style="189" bestFit="1" customWidth="1"/>
    <col min="1038" max="1038" width="13.7109375" style="189" bestFit="1" customWidth="1"/>
    <col min="1039" max="1039" width="15" style="189" bestFit="1" customWidth="1"/>
    <col min="1040" max="1040" width="21.28515625" style="189" bestFit="1" customWidth="1"/>
    <col min="1041" max="1041" width="15.42578125" style="189" bestFit="1" customWidth="1"/>
    <col min="1042" max="1042" width="15.85546875" style="189" bestFit="1" customWidth="1"/>
    <col min="1043" max="1043" width="18" style="189" bestFit="1" customWidth="1"/>
    <col min="1044" max="1044" width="20.5703125" style="189" bestFit="1" customWidth="1"/>
    <col min="1045" max="1045" width="28" style="189" bestFit="1" customWidth="1"/>
    <col min="1046" max="1046" width="15" style="189" bestFit="1" customWidth="1"/>
    <col min="1047" max="1047" width="17.42578125" style="189" bestFit="1" customWidth="1"/>
    <col min="1048" max="1048" width="34.85546875" style="189" bestFit="1" customWidth="1"/>
    <col min="1049" max="1049" width="17.7109375" style="189" bestFit="1" customWidth="1"/>
    <col min="1050" max="1050" width="39.28515625" style="189" bestFit="1" customWidth="1"/>
    <col min="1051" max="1051" width="16.28515625" style="189" customWidth="1"/>
    <col min="1052" max="1052" width="38" style="189" bestFit="1" customWidth="1"/>
    <col min="1053" max="1053" width="27.140625" style="189" bestFit="1" customWidth="1"/>
    <col min="1054" max="1054" width="20.7109375" style="189" bestFit="1" customWidth="1"/>
    <col min="1055" max="1055" width="39.5703125" style="189" bestFit="1" customWidth="1"/>
    <col min="1056" max="1056" width="49.140625" style="189" bestFit="1" customWidth="1"/>
    <col min="1057" max="1057" width="52.5703125" style="189" bestFit="1" customWidth="1"/>
    <col min="1058" max="1058" width="51" style="189" bestFit="1" customWidth="1"/>
    <col min="1059" max="1059" width="52.5703125" style="189" bestFit="1" customWidth="1"/>
    <col min="1060" max="1060" width="39" style="189" bestFit="1" customWidth="1"/>
    <col min="1061" max="1061" width="28.7109375" style="189" bestFit="1" customWidth="1"/>
    <col min="1062" max="1062" width="23.85546875" style="189" bestFit="1" customWidth="1"/>
    <col min="1063" max="1066" width="8.7109375" style="189"/>
    <col min="1067" max="1067" width="13.28515625" style="189" bestFit="1" customWidth="1"/>
    <col min="1068" max="1068" width="14.28515625" style="189" bestFit="1" customWidth="1"/>
    <col min="1069" max="1069" width="17.42578125" style="189" bestFit="1" customWidth="1"/>
    <col min="1070" max="1070" width="15.85546875" style="189" bestFit="1" customWidth="1"/>
    <col min="1071" max="1071" width="28.140625" style="189" bestFit="1" customWidth="1"/>
    <col min="1072" max="1072" width="13.42578125" style="189" bestFit="1" customWidth="1"/>
    <col min="1073" max="1073" width="49.85546875" style="189" bestFit="1" customWidth="1"/>
    <col min="1074" max="1074" width="24" style="189" bestFit="1" customWidth="1"/>
    <col min="1075" max="1075" width="75.5703125" style="189" customWidth="1"/>
    <col min="1076" max="1280" width="8.7109375" style="189"/>
    <col min="1281" max="1281" width="66.7109375" style="189" bestFit="1" customWidth="1"/>
    <col min="1282" max="1282" width="165" style="189" bestFit="1" customWidth="1"/>
    <col min="1283" max="1283" width="18.5703125" style="189" bestFit="1" customWidth="1"/>
    <col min="1284" max="1284" width="19" style="189" bestFit="1" customWidth="1"/>
    <col min="1285" max="1285" width="19.5703125" style="189" bestFit="1" customWidth="1"/>
    <col min="1286" max="1286" width="36.7109375" style="189" bestFit="1" customWidth="1"/>
    <col min="1287" max="1287" width="37.42578125" style="189" bestFit="1" customWidth="1"/>
    <col min="1288" max="1288" width="16.140625" style="189" bestFit="1" customWidth="1"/>
    <col min="1289" max="1289" width="19.5703125" style="189" bestFit="1" customWidth="1"/>
    <col min="1290" max="1290" width="14.28515625" style="189" bestFit="1" customWidth="1"/>
    <col min="1291" max="1291" width="19" style="189" bestFit="1" customWidth="1"/>
    <col min="1292" max="1292" width="13.140625" style="189" bestFit="1" customWidth="1"/>
    <col min="1293" max="1293" width="16.140625" style="189" bestFit="1" customWidth="1"/>
    <col min="1294" max="1294" width="13.7109375" style="189" bestFit="1" customWidth="1"/>
    <col min="1295" max="1295" width="15" style="189" bestFit="1" customWidth="1"/>
    <col min="1296" max="1296" width="21.28515625" style="189" bestFit="1" customWidth="1"/>
    <col min="1297" max="1297" width="15.42578125" style="189" bestFit="1" customWidth="1"/>
    <col min="1298" max="1298" width="15.85546875" style="189" bestFit="1" customWidth="1"/>
    <col min="1299" max="1299" width="18" style="189" bestFit="1" customWidth="1"/>
    <col min="1300" max="1300" width="20.5703125" style="189" bestFit="1" customWidth="1"/>
    <col min="1301" max="1301" width="28" style="189" bestFit="1" customWidth="1"/>
    <col min="1302" max="1302" width="15" style="189" bestFit="1" customWidth="1"/>
    <col min="1303" max="1303" width="17.42578125" style="189" bestFit="1" customWidth="1"/>
    <col min="1304" max="1304" width="34.85546875" style="189" bestFit="1" customWidth="1"/>
    <col min="1305" max="1305" width="17.7109375" style="189" bestFit="1" customWidth="1"/>
    <col min="1306" max="1306" width="39.28515625" style="189" bestFit="1" customWidth="1"/>
    <col min="1307" max="1307" width="16.28515625" style="189" customWidth="1"/>
    <col min="1308" max="1308" width="38" style="189" bestFit="1" customWidth="1"/>
    <col min="1309" max="1309" width="27.140625" style="189" bestFit="1" customWidth="1"/>
    <col min="1310" max="1310" width="20.7109375" style="189" bestFit="1" customWidth="1"/>
    <col min="1311" max="1311" width="39.5703125" style="189" bestFit="1" customWidth="1"/>
    <col min="1312" max="1312" width="49.140625" style="189" bestFit="1" customWidth="1"/>
    <col min="1313" max="1313" width="52.5703125" style="189" bestFit="1" customWidth="1"/>
    <col min="1314" max="1314" width="51" style="189" bestFit="1" customWidth="1"/>
    <col min="1315" max="1315" width="52.5703125" style="189" bestFit="1" customWidth="1"/>
    <col min="1316" max="1316" width="39" style="189" bestFit="1" customWidth="1"/>
    <col min="1317" max="1317" width="28.7109375" style="189" bestFit="1" customWidth="1"/>
    <col min="1318" max="1318" width="23.85546875" style="189" bestFit="1" customWidth="1"/>
    <col min="1319" max="1322" width="8.7109375" style="189"/>
    <col min="1323" max="1323" width="13.28515625" style="189" bestFit="1" customWidth="1"/>
    <col min="1324" max="1324" width="14.28515625" style="189" bestFit="1" customWidth="1"/>
    <col min="1325" max="1325" width="17.42578125" style="189" bestFit="1" customWidth="1"/>
    <col min="1326" max="1326" width="15.85546875" style="189" bestFit="1" customWidth="1"/>
    <col min="1327" max="1327" width="28.140625" style="189" bestFit="1" customWidth="1"/>
    <col min="1328" max="1328" width="13.42578125" style="189" bestFit="1" customWidth="1"/>
    <col min="1329" max="1329" width="49.85546875" style="189" bestFit="1" customWidth="1"/>
    <col min="1330" max="1330" width="24" style="189" bestFit="1" customWidth="1"/>
    <col min="1331" max="1331" width="75.5703125" style="189" customWidth="1"/>
    <col min="1332" max="1536" width="8.7109375" style="189"/>
    <col min="1537" max="1537" width="66.7109375" style="189" bestFit="1" customWidth="1"/>
    <col min="1538" max="1538" width="165" style="189" bestFit="1" customWidth="1"/>
    <col min="1539" max="1539" width="18.5703125" style="189" bestFit="1" customWidth="1"/>
    <col min="1540" max="1540" width="19" style="189" bestFit="1" customWidth="1"/>
    <col min="1541" max="1541" width="19.5703125" style="189" bestFit="1" customWidth="1"/>
    <col min="1542" max="1542" width="36.7109375" style="189" bestFit="1" customWidth="1"/>
    <col min="1543" max="1543" width="37.42578125" style="189" bestFit="1" customWidth="1"/>
    <col min="1544" max="1544" width="16.140625" style="189" bestFit="1" customWidth="1"/>
    <col min="1545" max="1545" width="19.5703125" style="189" bestFit="1" customWidth="1"/>
    <col min="1546" max="1546" width="14.28515625" style="189" bestFit="1" customWidth="1"/>
    <col min="1547" max="1547" width="19" style="189" bestFit="1" customWidth="1"/>
    <col min="1548" max="1548" width="13.140625" style="189" bestFit="1" customWidth="1"/>
    <col min="1549" max="1549" width="16.140625" style="189" bestFit="1" customWidth="1"/>
    <col min="1550" max="1550" width="13.7109375" style="189" bestFit="1" customWidth="1"/>
    <col min="1551" max="1551" width="15" style="189" bestFit="1" customWidth="1"/>
    <col min="1552" max="1552" width="21.28515625" style="189" bestFit="1" customWidth="1"/>
    <col min="1553" max="1553" width="15.42578125" style="189" bestFit="1" customWidth="1"/>
    <col min="1554" max="1554" width="15.85546875" style="189" bestFit="1" customWidth="1"/>
    <col min="1555" max="1555" width="18" style="189" bestFit="1" customWidth="1"/>
    <col min="1556" max="1556" width="20.5703125" style="189" bestFit="1" customWidth="1"/>
    <col min="1557" max="1557" width="28" style="189" bestFit="1" customWidth="1"/>
    <col min="1558" max="1558" width="15" style="189" bestFit="1" customWidth="1"/>
    <col min="1559" max="1559" width="17.42578125" style="189" bestFit="1" customWidth="1"/>
    <col min="1560" max="1560" width="34.85546875" style="189" bestFit="1" customWidth="1"/>
    <col min="1561" max="1561" width="17.7109375" style="189" bestFit="1" customWidth="1"/>
    <col min="1562" max="1562" width="39.28515625" style="189" bestFit="1" customWidth="1"/>
    <col min="1563" max="1563" width="16.28515625" style="189" customWidth="1"/>
    <col min="1564" max="1564" width="38" style="189" bestFit="1" customWidth="1"/>
    <col min="1565" max="1565" width="27.140625" style="189" bestFit="1" customWidth="1"/>
    <col min="1566" max="1566" width="20.7109375" style="189" bestFit="1" customWidth="1"/>
    <col min="1567" max="1567" width="39.5703125" style="189" bestFit="1" customWidth="1"/>
    <col min="1568" max="1568" width="49.140625" style="189" bestFit="1" customWidth="1"/>
    <col min="1569" max="1569" width="52.5703125" style="189" bestFit="1" customWidth="1"/>
    <col min="1570" max="1570" width="51" style="189" bestFit="1" customWidth="1"/>
    <col min="1571" max="1571" width="52.5703125" style="189" bestFit="1" customWidth="1"/>
    <col min="1572" max="1572" width="39" style="189" bestFit="1" customWidth="1"/>
    <col min="1573" max="1573" width="28.7109375" style="189" bestFit="1" customWidth="1"/>
    <col min="1574" max="1574" width="23.85546875" style="189" bestFit="1" customWidth="1"/>
    <col min="1575" max="1578" width="8.7109375" style="189"/>
    <col min="1579" max="1579" width="13.28515625" style="189" bestFit="1" customWidth="1"/>
    <col min="1580" max="1580" width="14.28515625" style="189" bestFit="1" customWidth="1"/>
    <col min="1581" max="1581" width="17.42578125" style="189" bestFit="1" customWidth="1"/>
    <col min="1582" max="1582" width="15.85546875" style="189" bestFit="1" customWidth="1"/>
    <col min="1583" max="1583" width="28.140625" style="189" bestFit="1" customWidth="1"/>
    <col min="1584" max="1584" width="13.42578125" style="189" bestFit="1" customWidth="1"/>
    <col min="1585" max="1585" width="49.85546875" style="189" bestFit="1" customWidth="1"/>
    <col min="1586" max="1586" width="24" style="189" bestFit="1" customWidth="1"/>
    <col min="1587" max="1587" width="75.5703125" style="189" customWidth="1"/>
    <col min="1588" max="1792" width="8.7109375" style="189"/>
    <col min="1793" max="1793" width="66.7109375" style="189" bestFit="1" customWidth="1"/>
    <col min="1794" max="1794" width="165" style="189" bestFit="1" customWidth="1"/>
    <col min="1795" max="1795" width="18.5703125" style="189" bestFit="1" customWidth="1"/>
    <col min="1796" max="1796" width="19" style="189" bestFit="1" customWidth="1"/>
    <col min="1797" max="1797" width="19.5703125" style="189" bestFit="1" customWidth="1"/>
    <col min="1798" max="1798" width="36.7109375" style="189" bestFit="1" customWidth="1"/>
    <col min="1799" max="1799" width="37.42578125" style="189" bestFit="1" customWidth="1"/>
    <col min="1800" max="1800" width="16.140625" style="189" bestFit="1" customWidth="1"/>
    <col min="1801" max="1801" width="19.5703125" style="189" bestFit="1" customWidth="1"/>
    <col min="1802" max="1802" width="14.28515625" style="189" bestFit="1" customWidth="1"/>
    <col min="1803" max="1803" width="19" style="189" bestFit="1" customWidth="1"/>
    <col min="1804" max="1804" width="13.140625" style="189" bestFit="1" customWidth="1"/>
    <col min="1805" max="1805" width="16.140625" style="189" bestFit="1" customWidth="1"/>
    <col min="1806" max="1806" width="13.7109375" style="189" bestFit="1" customWidth="1"/>
    <col min="1807" max="1807" width="15" style="189" bestFit="1" customWidth="1"/>
    <col min="1808" max="1808" width="21.28515625" style="189" bestFit="1" customWidth="1"/>
    <col min="1809" max="1809" width="15.42578125" style="189" bestFit="1" customWidth="1"/>
    <col min="1810" max="1810" width="15.85546875" style="189" bestFit="1" customWidth="1"/>
    <col min="1811" max="1811" width="18" style="189" bestFit="1" customWidth="1"/>
    <col min="1812" max="1812" width="20.5703125" style="189" bestFit="1" customWidth="1"/>
    <col min="1813" max="1813" width="28" style="189" bestFit="1" customWidth="1"/>
    <col min="1814" max="1814" width="15" style="189" bestFit="1" customWidth="1"/>
    <col min="1815" max="1815" width="17.42578125" style="189" bestFit="1" customWidth="1"/>
    <col min="1816" max="1816" width="34.85546875" style="189" bestFit="1" customWidth="1"/>
    <col min="1817" max="1817" width="17.7109375" style="189" bestFit="1" customWidth="1"/>
    <col min="1818" max="1818" width="39.28515625" style="189" bestFit="1" customWidth="1"/>
    <col min="1819" max="1819" width="16.28515625" style="189" customWidth="1"/>
    <col min="1820" max="1820" width="38" style="189" bestFit="1" customWidth="1"/>
    <col min="1821" max="1821" width="27.140625" style="189" bestFit="1" customWidth="1"/>
    <col min="1822" max="1822" width="20.7109375" style="189" bestFit="1" customWidth="1"/>
    <col min="1823" max="1823" width="39.5703125" style="189" bestFit="1" customWidth="1"/>
    <col min="1824" max="1824" width="49.140625" style="189" bestFit="1" customWidth="1"/>
    <col min="1825" max="1825" width="52.5703125" style="189" bestFit="1" customWidth="1"/>
    <col min="1826" max="1826" width="51" style="189" bestFit="1" customWidth="1"/>
    <col min="1827" max="1827" width="52.5703125" style="189" bestFit="1" customWidth="1"/>
    <col min="1828" max="1828" width="39" style="189" bestFit="1" customWidth="1"/>
    <col min="1829" max="1829" width="28.7109375" style="189" bestFit="1" customWidth="1"/>
    <col min="1830" max="1830" width="23.85546875" style="189" bestFit="1" customWidth="1"/>
    <col min="1831" max="1834" width="8.7109375" style="189"/>
    <col min="1835" max="1835" width="13.28515625" style="189" bestFit="1" customWidth="1"/>
    <col min="1836" max="1836" width="14.28515625" style="189" bestFit="1" customWidth="1"/>
    <col min="1837" max="1837" width="17.42578125" style="189" bestFit="1" customWidth="1"/>
    <col min="1838" max="1838" width="15.85546875" style="189" bestFit="1" customWidth="1"/>
    <col min="1839" max="1839" width="28.140625" style="189" bestFit="1" customWidth="1"/>
    <col min="1840" max="1840" width="13.42578125" style="189" bestFit="1" customWidth="1"/>
    <col min="1841" max="1841" width="49.85546875" style="189" bestFit="1" customWidth="1"/>
    <col min="1842" max="1842" width="24" style="189" bestFit="1" customWidth="1"/>
    <col min="1843" max="1843" width="75.5703125" style="189" customWidth="1"/>
    <col min="1844" max="2048" width="8.7109375" style="189"/>
    <col min="2049" max="2049" width="66.7109375" style="189" bestFit="1" customWidth="1"/>
    <col min="2050" max="2050" width="165" style="189" bestFit="1" customWidth="1"/>
    <col min="2051" max="2051" width="18.5703125" style="189" bestFit="1" customWidth="1"/>
    <col min="2052" max="2052" width="19" style="189" bestFit="1" customWidth="1"/>
    <col min="2053" max="2053" width="19.5703125" style="189" bestFit="1" customWidth="1"/>
    <col min="2054" max="2054" width="36.7109375" style="189" bestFit="1" customWidth="1"/>
    <col min="2055" max="2055" width="37.42578125" style="189" bestFit="1" customWidth="1"/>
    <col min="2056" max="2056" width="16.140625" style="189" bestFit="1" customWidth="1"/>
    <col min="2057" max="2057" width="19.5703125" style="189" bestFit="1" customWidth="1"/>
    <col min="2058" max="2058" width="14.28515625" style="189" bestFit="1" customWidth="1"/>
    <col min="2059" max="2059" width="19" style="189" bestFit="1" customWidth="1"/>
    <col min="2060" max="2060" width="13.140625" style="189" bestFit="1" customWidth="1"/>
    <col min="2061" max="2061" width="16.140625" style="189" bestFit="1" customWidth="1"/>
    <col min="2062" max="2062" width="13.7109375" style="189" bestFit="1" customWidth="1"/>
    <col min="2063" max="2063" width="15" style="189" bestFit="1" customWidth="1"/>
    <col min="2064" max="2064" width="21.28515625" style="189" bestFit="1" customWidth="1"/>
    <col min="2065" max="2065" width="15.42578125" style="189" bestFit="1" customWidth="1"/>
    <col min="2066" max="2066" width="15.85546875" style="189" bestFit="1" customWidth="1"/>
    <col min="2067" max="2067" width="18" style="189" bestFit="1" customWidth="1"/>
    <col min="2068" max="2068" width="20.5703125" style="189" bestFit="1" customWidth="1"/>
    <col min="2069" max="2069" width="28" style="189" bestFit="1" customWidth="1"/>
    <col min="2070" max="2070" width="15" style="189" bestFit="1" customWidth="1"/>
    <col min="2071" max="2071" width="17.42578125" style="189" bestFit="1" customWidth="1"/>
    <col min="2072" max="2072" width="34.85546875" style="189" bestFit="1" customWidth="1"/>
    <col min="2073" max="2073" width="17.7109375" style="189" bestFit="1" customWidth="1"/>
    <col min="2074" max="2074" width="39.28515625" style="189" bestFit="1" customWidth="1"/>
    <col min="2075" max="2075" width="16.28515625" style="189" customWidth="1"/>
    <col min="2076" max="2076" width="38" style="189" bestFit="1" customWidth="1"/>
    <col min="2077" max="2077" width="27.140625" style="189" bestFit="1" customWidth="1"/>
    <col min="2078" max="2078" width="20.7109375" style="189" bestFit="1" customWidth="1"/>
    <col min="2079" max="2079" width="39.5703125" style="189" bestFit="1" customWidth="1"/>
    <col min="2080" max="2080" width="49.140625" style="189" bestFit="1" customWidth="1"/>
    <col min="2081" max="2081" width="52.5703125" style="189" bestFit="1" customWidth="1"/>
    <col min="2082" max="2082" width="51" style="189" bestFit="1" customWidth="1"/>
    <col min="2083" max="2083" width="52.5703125" style="189" bestFit="1" customWidth="1"/>
    <col min="2084" max="2084" width="39" style="189" bestFit="1" customWidth="1"/>
    <col min="2085" max="2085" width="28.7109375" style="189" bestFit="1" customWidth="1"/>
    <col min="2086" max="2086" width="23.85546875" style="189" bestFit="1" customWidth="1"/>
    <col min="2087" max="2090" width="8.7109375" style="189"/>
    <col min="2091" max="2091" width="13.28515625" style="189" bestFit="1" customWidth="1"/>
    <col min="2092" max="2092" width="14.28515625" style="189" bestFit="1" customWidth="1"/>
    <col min="2093" max="2093" width="17.42578125" style="189" bestFit="1" customWidth="1"/>
    <col min="2094" max="2094" width="15.85546875" style="189" bestFit="1" customWidth="1"/>
    <col min="2095" max="2095" width="28.140625" style="189" bestFit="1" customWidth="1"/>
    <col min="2096" max="2096" width="13.42578125" style="189" bestFit="1" customWidth="1"/>
    <col min="2097" max="2097" width="49.85546875" style="189" bestFit="1" customWidth="1"/>
    <col min="2098" max="2098" width="24" style="189" bestFit="1" customWidth="1"/>
    <col min="2099" max="2099" width="75.5703125" style="189" customWidth="1"/>
    <col min="2100" max="2304" width="8.7109375" style="189"/>
    <col min="2305" max="2305" width="66.7109375" style="189" bestFit="1" customWidth="1"/>
    <col min="2306" max="2306" width="165" style="189" bestFit="1" customWidth="1"/>
    <col min="2307" max="2307" width="18.5703125" style="189" bestFit="1" customWidth="1"/>
    <col min="2308" max="2308" width="19" style="189" bestFit="1" customWidth="1"/>
    <col min="2309" max="2309" width="19.5703125" style="189" bestFit="1" customWidth="1"/>
    <col min="2310" max="2310" width="36.7109375" style="189" bestFit="1" customWidth="1"/>
    <col min="2311" max="2311" width="37.42578125" style="189" bestFit="1" customWidth="1"/>
    <col min="2312" max="2312" width="16.140625" style="189" bestFit="1" customWidth="1"/>
    <col min="2313" max="2313" width="19.5703125" style="189" bestFit="1" customWidth="1"/>
    <col min="2314" max="2314" width="14.28515625" style="189" bestFit="1" customWidth="1"/>
    <col min="2315" max="2315" width="19" style="189" bestFit="1" customWidth="1"/>
    <col min="2316" max="2316" width="13.140625" style="189" bestFit="1" customWidth="1"/>
    <col min="2317" max="2317" width="16.140625" style="189" bestFit="1" customWidth="1"/>
    <col min="2318" max="2318" width="13.7109375" style="189" bestFit="1" customWidth="1"/>
    <col min="2319" max="2319" width="15" style="189" bestFit="1" customWidth="1"/>
    <col min="2320" max="2320" width="21.28515625" style="189" bestFit="1" customWidth="1"/>
    <col min="2321" max="2321" width="15.42578125" style="189" bestFit="1" customWidth="1"/>
    <col min="2322" max="2322" width="15.85546875" style="189" bestFit="1" customWidth="1"/>
    <col min="2323" max="2323" width="18" style="189" bestFit="1" customWidth="1"/>
    <col min="2324" max="2324" width="20.5703125" style="189" bestFit="1" customWidth="1"/>
    <col min="2325" max="2325" width="28" style="189" bestFit="1" customWidth="1"/>
    <col min="2326" max="2326" width="15" style="189" bestFit="1" customWidth="1"/>
    <col min="2327" max="2327" width="17.42578125" style="189" bestFit="1" customWidth="1"/>
    <col min="2328" max="2328" width="34.85546875" style="189" bestFit="1" customWidth="1"/>
    <col min="2329" max="2329" width="17.7109375" style="189" bestFit="1" customWidth="1"/>
    <col min="2330" max="2330" width="39.28515625" style="189" bestFit="1" customWidth="1"/>
    <col min="2331" max="2331" width="16.28515625" style="189" customWidth="1"/>
    <col min="2332" max="2332" width="38" style="189" bestFit="1" customWidth="1"/>
    <col min="2333" max="2333" width="27.140625" style="189" bestFit="1" customWidth="1"/>
    <col min="2334" max="2334" width="20.7109375" style="189" bestFit="1" customWidth="1"/>
    <col min="2335" max="2335" width="39.5703125" style="189" bestFit="1" customWidth="1"/>
    <col min="2336" max="2336" width="49.140625" style="189" bestFit="1" customWidth="1"/>
    <col min="2337" max="2337" width="52.5703125" style="189" bestFit="1" customWidth="1"/>
    <col min="2338" max="2338" width="51" style="189" bestFit="1" customWidth="1"/>
    <col min="2339" max="2339" width="52.5703125" style="189" bestFit="1" customWidth="1"/>
    <col min="2340" max="2340" width="39" style="189" bestFit="1" customWidth="1"/>
    <col min="2341" max="2341" width="28.7109375" style="189" bestFit="1" customWidth="1"/>
    <col min="2342" max="2342" width="23.85546875" style="189" bestFit="1" customWidth="1"/>
    <col min="2343" max="2346" width="8.7109375" style="189"/>
    <col min="2347" max="2347" width="13.28515625" style="189" bestFit="1" customWidth="1"/>
    <col min="2348" max="2348" width="14.28515625" style="189" bestFit="1" customWidth="1"/>
    <col min="2349" max="2349" width="17.42578125" style="189" bestFit="1" customWidth="1"/>
    <col min="2350" max="2350" width="15.85546875" style="189" bestFit="1" customWidth="1"/>
    <col min="2351" max="2351" width="28.140625" style="189" bestFit="1" customWidth="1"/>
    <col min="2352" max="2352" width="13.42578125" style="189" bestFit="1" customWidth="1"/>
    <col min="2353" max="2353" width="49.85546875" style="189" bestFit="1" customWidth="1"/>
    <col min="2354" max="2354" width="24" style="189" bestFit="1" customWidth="1"/>
    <col min="2355" max="2355" width="75.5703125" style="189" customWidth="1"/>
    <col min="2356" max="2560" width="8.7109375" style="189"/>
    <col min="2561" max="2561" width="66.7109375" style="189" bestFit="1" customWidth="1"/>
    <col min="2562" max="2562" width="165" style="189" bestFit="1" customWidth="1"/>
    <col min="2563" max="2563" width="18.5703125" style="189" bestFit="1" customWidth="1"/>
    <col min="2564" max="2564" width="19" style="189" bestFit="1" customWidth="1"/>
    <col min="2565" max="2565" width="19.5703125" style="189" bestFit="1" customWidth="1"/>
    <col min="2566" max="2566" width="36.7109375" style="189" bestFit="1" customWidth="1"/>
    <col min="2567" max="2567" width="37.42578125" style="189" bestFit="1" customWidth="1"/>
    <col min="2568" max="2568" width="16.140625" style="189" bestFit="1" customWidth="1"/>
    <col min="2569" max="2569" width="19.5703125" style="189" bestFit="1" customWidth="1"/>
    <col min="2570" max="2570" width="14.28515625" style="189" bestFit="1" customWidth="1"/>
    <col min="2571" max="2571" width="19" style="189" bestFit="1" customWidth="1"/>
    <col min="2572" max="2572" width="13.140625" style="189" bestFit="1" customWidth="1"/>
    <col min="2573" max="2573" width="16.140625" style="189" bestFit="1" customWidth="1"/>
    <col min="2574" max="2574" width="13.7109375" style="189" bestFit="1" customWidth="1"/>
    <col min="2575" max="2575" width="15" style="189" bestFit="1" customWidth="1"/>
    <col min="2576" max="2576" width="21.28515625" style="189" bestFit="1" customWidth="1"/>
    <col min="2577" max="2577" width="15.42578125" style="189" bestFit="1" customWidth="1"/>
    <col min="2578" max="2578" width="15.85546875" style="189" bestFit="1" customWidth="1"/>
    <col min="2579" max="2579" width="18" style="189" bestFit="1" customWidth="1"/>
    <col min="2580" max="2580" width="20.5703125" style="189" bestFit="1" customWidth="1"/>
    <col min="2581" max="2581" width="28" style="189" bestFit="1" customWidth="1"/>
    <col min="2582" max="2582" width="15" style="189" bestFit="1" customWidth="1"/>
    <col min="2583" max="2583" width="17.42578125" style="189" bestFit="1" customWidth="1"/>
    <col min="2584" max="2584" width="34.85546875" style="189" bestFit="1" customWidth="1"/>
    <col min="2585" max="2585" width="17.7109375" style="189" bestFit="1" customWidth="1"/>
    <col min="2586" max="2586" width="39.28515625" style="189" bestFit="1" customWidth="1"/>
    <col min="2587" max="2587" width="16.28515625" style="189" customWidth="1"/>
    <col min="2588" max="2588" width="38" style="189" bestFit="1" customWidth="1"/>
    <col min="2589" max="2589" width="27.140625" style="189" bestFit="1" customWidth="1"/>
    <col min="2590" max="2590" width="20.7109375" style="189" bestFit="1" customWidth="1"/>
    <col min="2591" max="2591" width="39.5703125" style="189" bestFit="1" customWidth="1"/>
    <col min="2592" max="2592" width="49.140625" style="189" bestFit="1" customWidth="1"/>
    <col min="2593" max="2593" width="52.5703125" style="189" bestFit="1" customWidth="1"/>
    <col min="2594" max="2594" width="51" style="189" bestFit="1" customWidth="1"/>
    <col min="2595" max="2595" width="52.5703125" style="189" bestFit="1" customWidth="1"/>
    <col min="2596" max="2596" width="39" style="189" bestFit="1" customWidth="1"/>
    <col min="2597" max="2597" width="28.7109375" style="189" bestFit="1" customWidth="1"/>
    <col min="2598" max="2598" width="23.85546875" style="189" bestFit="1" customWidth="1"/>
    <col min="2599" max="2602" width="8.7109375" style="189"/>
    <col min="2603" max="2603" width="13.28515625" style="189" bestFit="1" customWidth="1"/>
    <col min="2604" max="2604" width="14.28515625" style="189" bestFit="1" customWidth="1"/>
    <col min="2605" max="2605" width="17.42578125" style="189" bestFit="1" customWidth="1"/>
    <col min="2606" max="2606" width="15.85546875" style="189" bestFit="1" customWidth="1"/>
    <col min="2607" max="2607" width="28.140625" style="189" bestFit="1" customWidth="1"/>
    <col min="2608" max="2608" width="13.42578125" style="189" bestFit="1" customWidth="1"/>
    <col min="2609" max="2609" width="49.85546875" style="189" bestFit="1" customWidth="1"/>
    <col min="2610" max="2610" width="24" style="189" bestFit="1" customWidth="1"/>
    <col min="2611" max="2611" width="75.5703125" style="189" customWidth="1"/>
    <col min="2612" max="2816" width="8.7109375" style="189"/>
    <col min="2817" max="2817" width="66.7109375" style="189" bestFit="1" customWidth="1"/>
    <col min="2818" max="2818" width="165" style="189" bestFit="1" customWidth="1"/>
    <col min="2819" max="2819" width="18.5703125" style="189" bestFit="1" customWidth="1"/>
    <col min="2820" max="2820" width="19" style="189" bestFit="1" customWidth="1"/>
    <col min="2821" max="2821" width="19.5703125" style="189" bestFit="1" customWidth="1"/>
    <col min="2822" max="2822" width="36.7109375" style="189" bestFit="1" customWidth="1"/>
    <col min="2823" max="2823" width="37.42578125" style="189" bestFit="1" customWidth="1"/>
    <col min="2824" max="2824" width="16.140625" style="189" bestFit="1" customWidth="1"/>
    <col min="2825" max="2825" width="19.5703125" style="189" bestFit="1" customWidth="1"/>
    <col min="2826" max="2826" width="14.28515625" style="189" bestFit="1" customWidth="1"/>
    <col min="2827" max="2827" width="19" style="189" bestFit="1" customWidth="1"/>
    <col min="2828" max="2828" width="13.140625" style="189" bestFit="1" customWidth="1"/>
    <col min="2829" max="2829" width="16.140625" style="189" bestFit="1" customWidth="1"/>
    <col min="2830" max="2830" width="13.7109375" style="189" bestFit="1" customWidth="1"/>
    <col min="2831" max="2831" width="15" style="189" bestFit="1" customWidth="1"/>
    <col min="2832" max="2832" width="21.28515625" style="189" bestFit="1" customWidth="1"/>
    <col min="2833" max="2833" width="15.42578125" style="189" bestFit="1" customWidth="1"/>
    <col min="2834" max="2834" width="15.85546875" style="189" bestFit="1" customWidth="1"/>
    <col min="2835" max="2835" width="18" style="189" bestFit="1" customWidth="1"/>
    <col min="2836" max="2836" width="20.5703125" style="189" bestFit="1" customWidth="1"/>
    <col min="2837" max="2837" width="28" style="189" bestFit="1" customWidth="1"/>
    <col min="2838" max="2838" width="15" style="189" bestFit="1" customWidth="1"/>
    <col min="2839" max="2839" width="17.42578125" style="189" bestFit="1" customWidth="1"/>
    <col min="2840" max="2840" width="34.85546875" style="189" bestFit="1" customWidth="1"/>
    <col min="2841" max="2841" width="17.7109375" style="189" bestFit="1" customWidth="1"/>
    <col min="2842" max="2842" width="39.28515625" style="189" bestFit="1" customWidth="1"/>
    <col min="2843" max="2843" width="16.28515625" style="189" customWidth="1"/>
    <col min="2844" max="2844" width="38" style="189" bestFit="1" customWidth="1"/>
    <col min="2845" max="2845" width="27.140625" style="189" bestFit="1" customWidth="1"/>
    <col min="2846" max="2846" width="20.7109375" style="189" bestFit="1" customWidth="1"/>
    <col min="2847" max="2847" width="39.5703125" style="189" bestFit="1" customWidth="1"/>
    <col min="2848" max="2848" width="49.140625" style="189" bestFit="1" customWidth="1"/>
    <col min="2849" max="2849" width="52.5703125" style="189" bestFit="1" customWidth="1"/>
    <col min="2850" max="2850" width="51" style="189" bestFit="1" customWidth="1"/>
    <col min="2851" max="2851" width="52.5703125" style="189" bestFit="1" customWidth="1"/>
    <col min="2852" max="2852" width="39" style="189" bestFit="1" customWidth="1"/>
    <col min="2853" max="2853" width="28.7109375" style="189" bestFit="1" customWidth="1"/>
    <col min="2854" max="2854" width="23.85546875" style="189" bestFit="1" customWidth="1"/>
    <col min="2855" max="2858" width="8.7109375" style="189"/>
    <col min="2859" max="2859" width="13.28515625" style="189" bestFit="1" customWidth="1"/>
    <col min="2860" max="2860" width="14.28515625" style="189" bestFit="1" customWidth="1"/>
    <col min="2861" max="2861" width="17.42578125" style="189" bestFit="1" customWidth="1"/>
    <col min="2862" max="2862" width="15.85546875" style="189" bestFit="1" customWidth="1"/>
    <col min="2863" max="2863" width="28.140625" style="189" bestFit="1" customWidth="1"/>
    <col min="2864" max="2864" width="13.42578125" style="189" bestFit="1" customWidth="1"/>
    <col min="2865" max="2865" width="49.85546875" style="189" bestFit="1" customWidth="1"/>
    <col min="2866" max="2866" width="24" style="189" bestFit="1" customWidth="1"/>
    <col min="2867" max="2867" width="75.5703125" style="189" customWidth="1"/>
    <col min="2868" max="3072" width="8.7109375" style="189"/>
    <col min="3073" max="3073" width="66.7109375" style="189" bestFit="1" customWidth="1"/>
    <col min="3074" max="3074" width="165" style="189" bestFit="1" customWidth="1"/>
    <col min="3075" max="3075" width="18.5703125" style="189" bestFit="1" customWidth="1"/>
    <col min="3076" max="3076" width="19" style="189" bestFit="1" customWidth="1"/>
    <col min="3077" max="3077" width="19.5703125" style="189" bestFit="1" customWidth="1"/>
    <col min="3078" max="3078" width="36.7109375" style="189" bestFit="1" customWidth="1"/>
    <col min="3079" max="3079" width="37.42578125" style="189" bestFit="1" customWidth="1"/>
    <col min="3080" max="3080" width="16.140625" style="189" bestFit="1" customWidth="1"/>
    <col min="3081" max="3081" width="19.5703125" style="189" bestFit="1" customWidth="1"/>
    <col min="3082" max="3082" width="14.28515625" style="189" bestFit="1" customWidth="1"/>
    <col min="3083" max="3083" width="19" style="189" bestFit="1" customWidth="1"/>
    <col min="3084" max="3084" width="13.140625" style="189" bestFit="1" customWidth="1"/>
    <col min="3085" max="3085" width="16.140625" style="189" bestFit="1" customWidth="1"/>
    <col min="3086" max="3086" width="13.7109375" style="189" bestFit="1" customWidth="1"/>
    <col min="3087" max="3087" width="15" style="189" bestFit="1" customWidth="1"/>
    <col min="3088" max="3088" width="21.28515625" style="189" bestFit="1" customWidth="1"/>
    <col min="3089" max="3089" width="15.42578125" style="189" bestFit="1" customWidth="1"/>
    <col min="3090" max="3090" width="15.85546875" style="189" bestFit="1" customWidth="1"/>
    <col min="3091" max="3091" width="18" style="189" bestFit="1" customWidth="1"/>
    <col min="3092" max="3092" width="20.5703125" style="189" bestFit="1" customWidth="1"/>
    <col min="3093" max="3093" width="28" style="189" bestFit="1" customWidth="1"/>
    <col min="3094" max="3094" width="15" style="189" bestFit="1" customWidth="1"/>
    <col min="3095" max="3095" width="17.42578125" style="189" bestFit="1" customWidth="1"/>
    <col min="3096" max="3096" width="34.85546875" style="189" bestFit="1" customWidth="1"/>
    <col min="3097" max="3097" width="17.7109375" style="189" bestFit="1" customWidth="1"/>
    <col min="3098" max="3098" width="39.28515625" style="189" bestFit="1" customWidth="1"/>
    <col min="3099" max="3099" width="16.28515625" style="189" customWidth="1"/>
    <col min="3100" max="3100" width="38" style="189" bestFit="1" customWidth="1"/>
    <col min="3101" max="3101" width="27.140625" style="189" bestFit="1" customWidth="1"/>
    <col min="3102" max="3102" width="20.7109375" style="189" bestFit="1" customWidth="1"/>
    <col min="3103" max="3103" width="39.5703125" style="189" bestFit="1" customWidth="1"/>
    <col min="3104" max="3104" width="49.140625" style="189" bestFit="1" customWidth="1"/>
    <col min="3105" max="3105" width="52.5703125" style="189" bestFit="1" customWidth="1"/>
    <col min="3106" max="3106" width="51" style="189" bestFit="1" customWidth="1"/>
    <col min="3107" max="3107" width="52.5703125" style="189" bestFit="1" customWidth="1"/>
    <col min="3108" max="3108" width="39" style="189" bestFit="1" customWidth="1"/>
    <col min="3109" max="3109" width="28.7109375" style="189" bestFit="1" customWidth="1"/>
    <col min="3110" max="3110" width="23.85546875" style="189" bestFit="1" customWidth="1"/>
    <col min="3111" max="3114" width="8.7109375" style="189"/>
    <col min="3115" max="3115" width="13.28515625" style="189" bestFit="1" customWidth="1"/>
    <col min="3116" max="3116" width="14.28515625" style="189" bestFit="1" customWidth="1"/>
    <col min="3117" max="3117" width="17.42578125" style="189" bestFit="1" customWidth="1"/>
    <col min="3118" max="3118" width="15.85546875" style="189" bestFit="1" customWidth="1"/>
    <col min="3119" max="3119" width="28.140625" style="189" bestFit="1" customWidth="1"/>
    <col min="3120" max="3120" width="13.42578125" style="189" bestFit="1" customWidth="1"/>
    <col min="3121" max="3121" width="49.85546875" style="189" bestFit="1" customWidth="1"/>
    <col min="3122" max="3122" width="24" style="189" bestFit="1" customWidth="1"/>
    <col min="3123" max="3123" width="75.5703125" style="189" customWidth="1"/>
    <col min="3124" max="3328" width="8.7109375" style="189"/>
    <col min="3329" max="3329" width="66.7109375" style="189" bestFit="1" customWidth="1"/>
    <col min="3330" max="3330" width="165" style="189" bestFit="1" customWidth="1"/>
    <col min="3331" max="3331" width="18.5703125" style="189" bestFit="1" customWidth="1"/>
    <col min="3332" max="3332" width="19" style="189" bestFit="1" customWidth="1"/>
    <col min="3333" max="3333" width="19.5703125" style="189" bestFit="1" customWidth="1"/>
    <col min="3334" max="3334" width="36.7109375" style="189" bestFit="1" customWidth="1"/>
    <col min="3335" max="3335" width="37.42578125" style="189" bestFit="1" customWidth="1"/>
    <col min="3336" max="3336" width="16.140625" style="189" bestFit="1" customWidth="1"/>
    <col min="3337" max="3337" width="19.5703125" style="189" bestFit="1" customWidth="1"/>
    <col min="3338" max="3338" width="14.28515625" style="189" bestFit="1" customWidth="1"/>
    <col min="3339" max="3339" width="19" style="189" bestFit="1" customWidth="1"/>
    <col min="3340" max="3340" width="13.140625" style="189" bestFit="1" customWidth="1"/>
    <col min="3341" max="3341" width="16.140625" style="189" bestFit="1" customWidth="1"/>
    <col min="3342" max="3342" width="13.7109375" style="189" bestFit="1" customWidth="1"/>
    <col min="3343" max="3343" width="15" style="189" bestFit="1" customWidth="1"/>
    <col min="3344" max="3344" width="21.28515625" style="189" bestFit="1" customWidth="1"/>
    <col min="3345" max="3345" width="15.42578125" style="189" bestFit="1" customWidth="1"/>
    <col min="3346" max="3346" width="15.85546875" style="189" bestFit="1" customWidth="1"/>
    <col min="3347" max="3347" width="18" style="189" bestFit="1" customWidth="1"/>
    <col min="3348" max="3348" width="20.5703125" style="189" bestFit="1" customWidth="1"/>
    <col min="3349" max="3349" width="28" style="189" bestFit="1" customWidth="1"/>
    <col min="3350" max="3350" width="15" style="189" bestFit="1" customWidth="1"/>
    <col min="3351" max="3351" width="17.42578125" style="189" bestFit="1" customWidth="1"/>
    <col min="3352" max="3352" width="34.85546875" style="189" bestFit="1" customWidth="1"/>
    <col min="3353" max="3353" width="17.7109375" style="189" bestFit="1" customWidth="1"/>
    <col min="3354" max="3354" width="39.28515625" style="189" bestFit="1" customWidth="1"/>
    <col min="3355" max="3355" width="16.28515625" style="189" customWidth="1"/>
    <col min="3356" max="3356" width="38" style="189" bestFit="1" customWidth="1"/>
    <col min="3357" max="3357" width="27.140625" style="189" bestFit="1" customWidth="1"/>
    <col min="3358" max="3358" width="20.7109375" style="189" bestFit="1" customWidth="1"/>
    <col min="3359" max="3359" width="39.5703125" style="189" bestFit="1" customWidth="1"/>
    <col min="3360" max="3360" width="49.140625" style="189" bestFit="1" customWidth="1"/>
    <col min="3361" max="3361" width="52.5703125" style="189" bestFit="1" customWidth="1"/>
    <col min="3362" max="3362" width="51" style="189" bestFit="1" customWidth="1"/>
    <col min="3363" max="3363" width="52.5703125" style="189" bestFit="1" customWidth="1"/>
    <col min="3364" max="3364" width="39" style="189" bestFit="1" customWidth="1"/>
    <col min="3365" max="3365" width="28.7109375" style="189" bestFit="1" customWidth="1"/>
    <col min="3366" max="3366" width="23.85546875" style="189" bestFit="1" customWidth="1"/>
    <col min="3367" max="3370" width="8.7109375" style="189"/>
    <col min="3371" max="3371" width="13.28515625" style="189" bestFit="1" customWidth="1"/>
    <col min="3372" max="3372" width="14.28515625" style="189" bestFit="1" customWidth="1"/>
    <col min="3373" max="3373" width="17.42578125" style="189" bestFit="1" customWidth="1"/>
    <col min="3374" max="3374" width="15.85546875" style="189" bestFit="1" customWidth="1"/>
    <col min="3375" max="3375" width="28.140625" style="189" bestFit="1" customWidth="1"/>
    <col min="3376" max="3376" width="13.42578125" style="189" bestFit="1" customWidth="1"/>
    <col min="3377" max="3377" width="49.85546875" style="189" bestFit="1" customWidth="1"/>
    <col min="3378" max="3378" width="24" style="189" bestFit="1" customWidth="1"/>
    <col min="3379" max="3379" width="75.5703125" style="189" customWidth="1"/>
    <col min="3380" max="3584" width="8.7109375" style="189"/>
    <col min="3585" max="3585" width="66.7109375" style="189" bestFit="1" customWidth="1"/>
    <col min="3586" max="3586" width="165" style="189" bestFit="1" customWidth="1"/>
    <col min="3587" max="3587" width="18.5703125" style="189" bestFit="1" customWidth="1"/>
    <col min="3588" max="3588" width="19" style="189" bestFit="1" customWidth="1"/>
    <col min="3589" max="3589" width="19.5703125" style="189" bestFit="1" customWidth="1"/>
    <col min="3590" max="3590" width="36.7109375" style="189" bestFit="1" customWidth="1"/>
    <col min="3591" max="3591" width="37.42578125" style="189" bestFit="1" customWidth="1"/>
    <col min="3592" max="3592" width="16.140625" style="189" bestFit="1" customWidth="1"/>
    <col min="3593" max="3593" width="19.5703125" style="189" bestFit="1" customWidth="1"/>
    <col min="3594" max="3594" width="14.28515625" style="189" bestFit="1" customWidth="1"/>
    <col min="3595" max="3595" width="19" style="189" bestFit="1" customWidth="1"/>
    <col min="3596" max="3596" width="13.140625" style="189" bestFit="1" customWidth="1"/>
    <col min="3597" max="3597" width="16.140625" style="189" bestFit="1" customWidth="1"/>
    <col min="3598" max="3598" width="13.7109375" style="189" bestFit="1" customWidth="1"/>
    <col min="3599" max="3599" width="15" style="189" bestFit="1" customWidth="1"/>
    <col min="3600" max="3600" width="21.28515625" style="189" bestFit="1" customWidth="1"/>
    <col min="3601" max="3601" width="15.42578125" style="189" bestFit="1" customWidth="1"/>
    <col min="3602" max="3602" width="15.85546875" style="189" bestFit="1" customWidth="1"/>
    <col min="3603" max="3603" width="18" style="189" bestFit="1" customWidth="1"/>
    <col min="3604" max="3604" width="20.5703125" style="189" bestFit="1" customWidth="1"/>
    <col min="3605" max="3605" width="28" style="189" bestFit="1" customWidth="1"/>
    <col min="3606" max="3606" width="15" style="189" bestFit="1" customWidth="1"/>
    <col min="3607" max="3607" width="17.42578125" style="189" bestFit="1" customWidth="1"/>
    <col min="3608" max="3608" width="34.85546875" style="189" bestFit="1" customWidth="1"/>
    <col min="3609" max="3609" width="17.7109375" style="189" bestFit="1" customWidth="1"/>
    <col min="3610" max="3610" width="39.28515625" style="189" bestFit="1" customWidth="1"/>
    <col min="3611" max="3611" width="16.28515625" style="189" customWidth="1"/>
    <col min="3612" max="3612" width="38" style="189" bestFit="1" customWidth="1"/>
    <col min="3613" max="3613" width="27.140625" style="189" bestFit="1" customWidth="1"/>
    <col min="3614" max="3614" width="20.7109375" style="189" bestFit="1" customWidth="1"/>
    <col min="3615" max="3615" width="39.5703125" style="189" bestFit="1" customWidth="1"/>
    <col min="3616" max="3616" width="49.140625" style="189" bestFit="1" customWidth="1"/>
    <col min="3617" max="3617" width="52.5703125" style="189" bestFit="1" customWidth="1"/>
    <col min="3618" max="3618" width="51" style="189" bestFit="1" customWidth="1"/>
    <col min="3619" max="3619" width="52.5703125" style="189" bestFit="1" customWidth="1"/>
    <col min="3620" max="3620" width="39" style="189" bestFit="1" customWidth="1"/>
    <col min="3621" max="3621" width="28.7109375" style="189" bestFit="1" customWidth="1"/>
    <col min="3622" max="3622" width="23.85546875" style="189" bestFit="1" customWidth="1"/>
    <col min="3623" max="3626" width="8.7109375" style="189"/>
    <col min="3627" max="3627" width="13.28515625" style="189" bestFit="1" customWidth="1"/>
    <col min="3628" max="3628" width="14.28515625" style="189" bestFit="1" customWidth="1"/>
    <col min="3629" max="3629" width="17.42578125" style="189" bestFit="1" customWidth="1"/>
    <col min="3630" max="3630" width="15.85546875" style="189" bestFit="1" customWidth="1"/>
    <col min="3631" max="3631" width="28.140625" style="189" bestFit="1" customWidth="1"/>
    <col min="3632" max="3632" width="13.42578125" style="189" bestFit="1" customWidth="1"/>
    <col min="3633" max="3633" width="49.85546875" style="189" bestFit="1" customWidth="1"/>
    <col min="3634" max="3634" width="24" style="189" bestFit="1" customWidth="1"/>
    <col min="3635" max="3635" width="75.5703125" style="189" customWidth="1"/>
    <col min="3636" max="3840" width="8.7109375" style="189"/>
    <col min="3841" max="3841" width="66.7109375" style="189" bestFit="1" customWidth="1"/>
    <col min="3842" max="3842" width="165" style="189" bestFit="1" customWidth="1"/>
    <col min="3843" max="3843" width="18.5703125" style="189" bestFit="1" customWidth="1"/>
    <col min="3844" max="3844" width="19" style="189" bestFit="1" customWidth="1"/>
    <col min="3845" max="3845" width="19.5703125" style="189" bestFit="1" customWidth="1"/>
    <col min="3846" max="3846" width="36.7109375" style="189" bestFit="1" customWidth="1"/>
    <col min="3847" max="3847" width="37.42578125" style="189" bestFit="1" customWidth="1"/>
    <col min="3848" max="3848" width="16.140625" style="189" bestFit="1" customWidth="1"/>
    <col min="3849" max="3849" width="19.5703125" style="189" bestFit="1" customWidth="1"/>
    <col min="3850" max="3850" width="14.28515625" style="189" bestFit="1" customWidth="1"/>
    <col min="3851" max="3851" width="19" style="189" bestFit="1" customWidth="1"/>
    <col min="3852" max="3852" width="13.140625" style="189" bestFit="1" customWidth="1"/>
    <col min="3853" max="3853" width="16.140625" style="189" bestFit="1" customWidth="1"/>
    <col min="3854" max="3854" width="13.7109375" style="189" bestFit="1" customWidth="1"/>
    <col min="3855" max="3855" width="15" style="189" bestFit="1" customWidth="1"/>
    <col min="3856" max="3856" width="21.28515625" style="189" bestFit="1" customWidth="1"/>
    <col min="3857" max="3857" width="15.42578125" style="189" bestFit="1" customWidth="1"/>
    <col min="3858" max="3858" width="15.85546875" style="189" bestFit="1" customWidth="1"/>
    <col min="3859" max="3859" width="18" style="189" bestFit="1" customWidth="1"/>
    <col min="3860" max="3860" width="20.5703125" style="189" bestFit="1" customWidth="1"/>
    <col min="3861" max="3861" width="28" style="189" bestFit="1" customWidth="1"/>
    <col min="3862" max="3862" width="15" style="189" bestFit="1" customWidth="1"/>
    <col min="3863" max="3863" width="17.42578125" style="189" bestFit="1" customWidth="1"/>
    <col min="3864" max="3864" width="34.85546875" style="189" bestFit="1" customWidth="1"/>
    <col min="3865" max="3865" width="17.7109375" style="189" bestFit="1" customWidth="1"/>
    <col min="3866" max="3866" width="39.28515625" style="189" bestFit="1" customWidth="1"/>
    <col min="3867" max="3867" width="16.28515625" style="189" customWidth="1"/>
    <col min="3868" max="3868" width="38" style="189" bestFit="1" customWidth="1"/>
    <col min="3869" max="3869" width="27.140625" style="189" bestFit="1" customWidth="1"/>
    <col min="3870" max="3870" width="20.7109375" style="189" bestFit="1" customWidth="1"/>
    <col min="3871" max="3871" width="39.5703125" style="189" bestFit="1" customWidth="1"/>
    <col min="3872" max="3872" width="49.140625" style="189" bestFit="1" customWidth="1"/>
    <col min="3873" max="3873" width="52.5703125" style="189" bestFit="1" customWidth="1"/>
    <col min="3874" max="3874" width="51" style="189" bestFit="1" customWidth="1"/>
    <col min="3875" max="3875" width="52.5703125" style="189" bestFit="1" customWidth="1"/>
    <col min="3876" max="3876" width="39" style="189" bestFit="1" customWidth="1"/>
    <col min="3877" max="3877" width="28.7109375" style="189" bestFit="1" customWidth="1"/>
    <col min="3878" max="3878" width="23.85546875" style="189" bestFit="1" customWidth="1"/>
    <col min="3879" max="3882" width="8.7109375" style="189"/>
    <col min="3883" max="3883" width="13.28515625" style="189" bestFit="1" customWidth="1"/>
    <col min="3884" max="3884" width="14.28515625" style="189" bestFit="1" customWidth="1"/>
    <col min="3885" max="3885" width="17.42578125" style="189" bestFit="1" customWidth="1"/>
    <col min="3886" max="3886" width="15.85546875" style="189" bestFit="1" customWidth="1"/>
    <col min="3887" max="3887" width="28.140625" style="189" bestFit="1" customWidth="1"/>
    <col min="3888" max="3888" width="13.42578125" style="189" bestFit="1" customWidth="1"/>
    <col min="3889" max="3889" width="49.85546875" style="189" bestFit="1" customWidth="1"/>
    <col min="3890" max="3890" width="24" style="189" bestFit="1" customWidth="1"/>
    <col min="3891" max="3891" width="75.5703125" style="189" customWidth="1"/>
    <col min="3892" max="4096" width="8.7109375" style="189"/>
    <col min="4097" max="4097" width="66.7109375" style="189" bestFit="1" customWidth="1"/>
    <col min="4098" max="4098" width="165" style="189" bestFit="1" customWidth="1"/>
    <col min="4099" max="4099" width="18.5703125" style="189" bestFit="1" customWidth="1"/>
    <col min="4100" max="4100" width="19" style="189" bestFit="1" customWidth="1"/>
    <col min="4101" max="4101" width="19.5703125" style="189" bestFit="1" customWidth="1"/>
    <col min="4102" max="4102" width="36.7109375" style="189" bestFit="1" customWidth="1"/>
    <col min="4103" max="4103" width="37.42578125" style="189" bestFit="1" customWidth="1"/>
    <col min="4104" max="4104" width="16.140625" style="189" bestFit="1" customWidth="1"/>
    <col min="4105" max="4105" width="19.5703125" style="189" bestFit="1" customWidth="1"/>
    <col min="4106" max="4106" width="14.28515625" style="189" bestFit="1" customWidth="1"/>
    <col min="4107" max="4107" width="19" style="189" bestFit="1" customWidth="1"/>
    <col min="4108" max="4108" width="13.140625" style="189" bestFit="1" customWidth="1"/>
    <col min="4109" max="4109" width="16.140625" style="189" bestFit="1" customWidth="1"/>
    <col min="4110" max="4110" width="13.7109375" style="189" bestFit="1" customWidth="1"/>
    <col min="4111" max="4111" width="15" style="189" bestFit="1" customWidth="1"/>
    <col min="4112" max="4112" width="21.28515625" style="189" bestFit="1" customWidth="1"/>
    <col min="4113" max="4113" width="15.42578125" style="189" bestFit="1" customWidth="1"/>
    <col min="4114" max="4114" width="15.85546875" style="189" bestFit="1" customWidth="1"/>
    <col min="4115" max="4115" width="18" style="189" bestFit="1" customWidth="1"/>
    <col min="4116" max="4116" width="20.5703125" style="189" bestFit="1" customWidth="1"/>
    <col min="4117" max="4117" width="28" style="189" bestFit="1" customWidth="1"/>
    <col min="4118" max="4118" width="15" style="189" bestFit="1" customWidth="1"/>
    <col min="4119" max="4119" width="17.42578125" style="189" bestFit="1" customWidth="1"/>
    <col min="4120" max="4120" width="34.85546875" style="189" bestFit="1" customWidth="1"/>
    <col min="4121" max="4121" width="17.7109375" style="189" bestFit="1" customWidth="1"/>
    <col min="4122" max="4122" width="39.28515625" style="189" bestFit="1" customWidth="1"/>
    <col min="4123" max="4123" width="16.28515625" style="189" customWidth="1"/>
    <col min="4124" max="4124" width="38" style="189" bestFit="1" customWidth="1"/>
    <col min="4125" max="4125" width="27.140625" style="189" bestFit="1" customWidth="1"/>
    <col min="4126" max="4126" width="20.7109375" style="189" bestFit="1" customWidth="1"/>
    <col min="4127" max="4127" width="39.5703125" style="189" bestFit="1" customWidth="1"/>
    <col min="4128" max="4128" width="49.140625" style="189" bestFit="1" customWidth="1"/>
    <col min="4129" max="4129" width="52.5703125" style="189" bestFit="1" customWidth="1"/>
    <col min="4130" max="4130" width="51" style="189" bestFit="1" customWidth="1"/>
    <col min="4131" max="4131" width="52.5703125" style="189" bestFit="1" customWidth="1"/>
    <col min="4132" max="4132" width="39" style="189" bestFit="1" customWidth="1"/>
    <col min="4133" max="4133" width="28.7109375" style="189" bestFit="1" customWidth="1"/>
    <col min="4134" max="4134" width="23.85546875" style="189" bestFit="1" customWidth="1"/>
    <col min="4135" max="4138" width="8.7109375" style="189"/>
    <col min="4139" max="4139" width="13.28515625" style="189" bestFit="1" customWidth="1"/>
    <col min="4140" max="4140" width="14.28515625" style="189" bestFit="1" customWidth="1"/>
    <col min="4141" max="4141" width="17.42578125" style="189" bestFit="1" customWidth="1"/>
    <col min="4142" max="4142" width="15.85546875" style="189" bestFit="1" customWidth="1"/>
    <col min="4143" max="4143" width="28.140625" style="189" bestFit="1" customWidth="1"/>
    <col min="4144" max="4144" width="13.42578125" style="189" bestFit="1" customWidth="1"/>
    <col min="4145" max="4145" width="49.85546875" style="189" bestFit="1" customWidth="1"/>
    <col min="4146" max="4146" width="24" style="189" bestFit="1" customWidth="1"/>
    <col min="4147" max="4147" width="75.5703125" style="189" customWidth="1"/>
    <col min="4148" max="4352" width="8.7109375" style="189"/>
    <col min="4353" max="4353" width="66.7109375" style="189" bestFit="1" customWidth="1"/>
    <col min="4354" max="4354" width="165" style="189" bestFit="1" customWidth="1"/>
    <col min="4355" max="4355" width="18.5703125" style="189" bestFit="1" customWidth="1"/>
    <col min="4356" max="4356" width="19" style="189" bestFit="1" customWidth="1"/>
    <col min="4357" max="4357" width="19.5703125" style="189" bestFit="1" customWidth="1"/>
    <col min="4358" max="4358" width="36.7109375" style="189" bestFit="1" customWidth="1"/>
    <col min="4359" max="4359" width="37.42578125" style="189" bestFit="1" customWidth="1"/>
    <col min="4360" max="4360" width="16.140625" style="189" bestFit="1" customWidth="1"/>
    <col min="4361" max="4361" width="19.5703125" style="189" bestFit="1" customWidth="1"/>
    <col min="4362" max="4362" width="14.28515625" style="189" bestFit="1" customWidth="1"/>
    <col min="4363" max="4363" width="19" style="189" bestFit="1" customWidth="1"/>
    <col min="4364" max="4364" width="13.140625" style="189" bestFit="1" customWidth="1"/>
    <col min="4365" max="4365" width="16.140625" style="189" bestFit="1" customWidth="1"/>
    <col min="4366" max="4366" width="13.7109375" style="189" bestFit="1" customWidth="1"/>
    <col min="4367" max="4367" width="15" style="189" bestFit="1" customWidth="1"/>
    <col min="4368" max="4368" width="21.28515625" style="189" bestFit="1" customWidth="1"/>
    <col min="4369" max="4369" width="15.42578125" style="189" bestFit="1" customWidth="1"/>
    <col min="4370" max="4370" width="15.85546875" style="189" bestFit="1" customWidth="1"/>
    <col min="4371" max="4371" width="18" style="189" bestFit="1" customWidth="1"/>
    <col min="4372" max="4372" width="20.5703125" style="189" bestFit="1" customWidth="1"/>
    <col min="4373" max="4373" width="28" style="189" bestFit="1" customWidth="1"/>
    <col min="4374" max="4374" width="15" style="189" bestFit="1" customWidth="1"/>
    <col min="4375" max="4375" width="17.42578125" style="189" bestFit="1" customWidth="1"/>
    <col min="4376" max="4376" width="34.85546875" style="189" bestFit="1" customWidth="1"/>
    <col min="4377" max="4377" width="17.7109375" style="189" bestFit="1" customWidth="1"/>
    <col min="4378" max="4378" width="39.28515625" style="189" bestFit="1" customWidth="1"/>
    <col min="4379" max="4379" width="16.28515625" style="189" customWidth="1"/>
    <col min="4380" max="4380" width="38" style="189" bestFit="1" customWidth="1"/>
    <col min="4381" max="4381" width="27.140625" style="189" bestFit="1" customWidth="1"/>
    <col min="4382" max="4382" width="20.7109375" style="189" bestFit="1" customWidth="1"/>
    <col min="4383" max="4383" width="39.5703125" style="189" bestFit="1" customWidth="1"/>
    <col min="4384" max="4384" width="49.140625" style="189" bestFit="1" customWidth="1"/>
    <col min="4385" max="4385" width="52.5703125" style="189" bestFit="1" customWidth="1"/>
    <col min="4386" max="4386" width="51" style="189" bestFit="1" customWidth="1"/>
    <col min="4387" max="4387" width="52.5703125" style="189" bestFit="1" customWidth="1"/>
    <col min="4388" max="4388" width="39" style="189" bestFit="1" customWidth="1"/>
    <col min="4389" max="4389" width="28.7109375" style="189" bestFit="1" customWidth="1"/>
    <col min="4390" max="4390" width="23.85546875" style="189" bestFit="1" customWidth="1"/>
    <col min="4391" max="4394" width="8.7109375" style="189"/>
    <col min="4395" max="4395" width="13.28515625" style="189" bestFit="1" customWidth="1"/>
    <col min="4396" max="4396" width="14.28515625" style="189" bestFit="1" customWidth="1"/>
    <col min="4397" max="4397" width="17.42578125" style="189" bestFit="1" customWidth="1"/>
    <col min="4398" max="4398" width="15.85546875" style="189" bestFit="1" customWidth="1"/>
    <col min="4399" max="4399" width="28.140625" style="189" bestFit="1" customWidth="1"/>
    <col min="4400" max="4400" width="13.42578125" style="189" bestFit="1" customWidth="1"/>
    <col min="4401" max="4401" width="49.85546875" style="189" bestFit="1" customWidth="1"/>
    <col min="4402" max="4402" width="24" style="189" bestFit="1" customWidth="1"/>
    <col min="4403" max="4403" width="75.5703125" style="189" customWidth="1"/>
    <col min="4404" max="4608" width="8.7109375" style="189"/>
    <col min="4609" max="4609" width="66.7109375" style="189" bestFit="1" customWidth="1"/>
    <col min="4610" max="4610" width="165" style="189" bestFit="1" customWidth="1"/>
    <col min="4611" max="4611" width="18.5703125" style="189" bestFit="1" customWidth="1"/>
    <col min="4612" max="4612" width="19" style="189" bestFit="1" customWidth="1"/>
    <col min="4613" max="4613" width="19.5703125" style="189" bestFit="1" customWidth="1"/>
    <col min="4614" max="4614" width="36.7109375" style="189" bestFit="1" customWidth="1"/>
    <col min="4615" max="4615" width="37.42578125" style="189" bestFit="1" customWidth="1"/>
    <col min="4616" max="4616" width="16.140625" style="189" bestFit="1" customWidth="1"/>
    <col min="4617" max="4617" width="19.5703125" style="189" bestFit="1" customWidth="1"/>
    <col min="4618" max="4618" width="14.28515625" style="189" bestFit="1" customWidth="1"/>
    <col min="4619" max="4619" width="19" style="189" bestFit="1" customWidth="1"/>
    <col min="4620" max="4620" width="13.140625" style="189" bestFit="1" customWidth="1"/>
    <col min="4621" max="4621" width="16.140625" style="189" bestFit="1" customWidth="1"/>
    <col min="4622" max="4622" width="13.7109375" style="189" bestFit="1" customWidth="1"/>
    <col min="4623" max="4623" width="15" style="189" bestFit="1" customWidth="1"/>
    <col min="4624" max="4624" width="21.28515625" style="189" bestFit="1" customWidth="1"/>
    <col min="4625" max="4625" width="15.42578125" style="189" bestFit="1" customWidth="1"/>
    <col min="4626" max="4626" width="15.85546875" style="189" bestFit="1" customWidth="1"/>
    <col min="4627" max="4627" width="18" style="189" bestFit="1" customWidth="1"/>
    <col min="4628" max="4628" width="20.5703125" style="189" bestFit="1" customWidth="1"/>
    <col min="4629" max="4629" width="28" style="189" bestFit="1" customWidth="1"/>
    <col min="4630" max="4630" width="15" style="189" bestFit="1" customWidth="1"/>
    <col min="4631" max="4631" width="17.42578125" style="189" bestFit="1" customWidth="1"/>
    <col min="4632" max="4632" width="34.85546875" style="189" bestFit="1" customWidth="1"/>
    <col min="4633" max="4633" width="17.7109375" style="189" bestFit="1" customWidth="1"/>
    <col min="4634" max="4634" width="39.28515625" style="189" bestFit="1" customWidth="1"/>
    <col min="4635" max="4635" width="16.28515625" style="189" customWidth="1"/>
    <col min="4636" max="4636" width="38" style="189" bestFit="1" customWidth="1"/>
    <col min="4637" max="4637" width="27.140625" style="189" bestFit="1" customWidth="1"/>
    <col min="4638" max="4638" width="20.7109375" style="189" bestFit="1" customWidth="1"/>
    <col min="4639" max="4639" width="39.5703125" style="189" bestFit="1" customWidth="1"/>
    <col min="4640" max="4640" width="49.140625" style="189" bestFit="1" customWidth="1"/>
    <col min="4641" max="4641" width="52.5703125" style="189" bestFit="1" customWidth="1"/>
    <col min="4642" max="4642" width="51" style="189" bestFit="1" customWidth="1"/>
    <col min="4643" max="4643" width="52.5703125" style="189" bestFit="1" customWidth="1"/>
    <col min="4644" max="4644" width="39" style="189" bestFit="1" customWidth="1"/>
    <col min="4645" max="4645" width="28.7109375" style="189" bestFit="1" customWidth="1"/>
    <col min="4646" max="4646" width="23.85546875" style="189" bestFit="1" customWidth="1"/>
    <col min="4647" max="4650" width="8.7109375" style="189"/>
    <col min="4651" max="4651" width="13.28515625" style="189" bestFit="1" customWidth="1"/>
    <col min="4652" max="4652" width="14.28515625" style="189" bestFit="1" customWidth="1"/>
    <col min="4653" max="4653" width="17.42578125" style="189" bestFit="1" customWidth="1"/>
    <col min="4654" max="4654" width="15.85546875" style="189" bestFit="1" customWidth="1"/>
    <col min="4655" max="4655" width="28.140625" style="189" bestFit="1" customWidth="1"/>
    <col min="4656" max="4656" width="13.42578125" style="189" bestFit="1" customWidth="1"/>
    <col min="4657" max="4657" width="49.85546875" style="189" bestFit="1" customWidth="1"/>
    <col min="4658" max="4658" width="24" style="189" bestFit="1" customWidth="1"/>
    <col min="4659" max="4659" width="75.5703125" style="189" customWidth="1"/>
    <col min="4660" max="4864" width="8.7109375" style="189"/>
    <col min="4865" max="4865" width="66.7109375" style="189" bestFit="1" customWidth="1"/>
    <col min="4866" max="4866" width="165" style="189" bestFit="1" customWidth="1"/>
    <col min="4867" max="4867" width="18.5703125" style="189" bestFit="1" customWidth="1"/>
    <col min="4868" max="4868" width="19" style="189" bestFit="1" customWidth="1"/>
    <col min="4869" max="4869" width="19.5703125" style="189" bestFit="1" customWidth="1"/>
    <col min="4870" max="4870" width="36.7109375" style="189" bestFit="1" customWidth="1"/>
    <col min="4871" max="4871" width="37.42578125" style="189" bestFit="1" customWidth="1"/>
    <col min="4872" max="4872" width="16.140625" style="189" bestFit="1" customWidth="1"/>
    <col min="4873" max="4873" width="19.5703125" style="189" bestFit="1" customWidth="1"/>
    <col min="4874" max="4874" width="14.28515625" style="189" bestFit="1" customWidth="1"/>
    <col min="4875" max="4875" width="19" style="189" bestFit="1" customWidth="1"/>
    <col min="4876" max="4876" width="13.140625" style="189" bestFit="1" customWidth="1"/>
    <col min="4877" max="4877" width="16.140625" style="189" bestFit="1" customWidth="1"/>
    <col min="4878" max="4878" width="13.7109375" style="189" bestFit="1" customWidth="1"/>
    <col min="4879" max="4879" width="15" style="189" bestFit="1" customWidth="1"/>
    <col min="4880" max="4880" width="21.28515625" style="189" bestFit="1" customWidth="1"/>
    <col min="4881" max="4881" width="15.42578125" style="189" bestFit="1" customWidth="1"/>
    <col min="4882" max="4882" width="15.85546875" style="189" bestFit="1" customWidth="1"/>
    <col min="4883" max="4883" width="18" style="189" bestFit="1" customWidth="1"/>
    <col min="4884" max="4884" width="20.5703125" style="189" bestFit="1" customWidth="1"/>
    <col min="4885" max="4885" width="28" style="189" bestFit="1" customWidth="1"/>
    <col min="4886" max="4886" width="15" style="189" bestFit="1" customWidth="1"/>
    <col min="4887" max="4887" width="17.42578125" style="189" bestFit="1" customWidth="1"/>
    <col min="4888" max="4888" width="34.85546875" style="189" bestFit="1" customWidth="1"/>
    <col min="4889" max="4889" width="17.7109375" style="189" bestFit="1" customWidth="1"/>
    <col min="4890" max="4890" width="39.28515625" style="189" bestFit="1" customWidth="1"/>
    <col min="4891" max="4891" width="16.28515625" style="189" customWidth="1"/>
    <col min="4892" max="4892" width="38" style="189" bestFit="1" customWidth="1"/>
    <col min="4893" max="4893" width="27.140625" style="189" bestFit="1" customWidth="1"/>
    <col min="4894" max="4894" width="20.7109375" style="189" bestFit="1" customWidth="1"/>
    <col min="4895" max="4895" width="39.5703125" style="189" bestFit="1" customWidth="1"/>
    <col min="4896" max="4896" width="49.140625" style="189" bestFit="1" customWidth="1"/>
    <col min="4897" max="4897" width="52.5703125" style="189" bestFit="1" customWidth="1"/>
    <col min="4898" max="4898" width="51" style="189" bestFit="1" customWidth="1"/>
    <col min="4899" max="4899" width="52.5703125" style="189" bestFit="1" customWidth="1"/>
    <col min="4900" max="4900" width="39" style="189" bestFit="1" customWidth="1"/>
    <col min="4901" max="4901" width="28.7109375" style="189" bestFit="1" customWidth="1"/>
    <col min="4902" max="4902" width="23.85546875" style="189" bestFit="1" customWidth="1"/>
    <col min="4903" max="4906" width="8.7109375" style="189"/>
    <col min="4907" max="4907" width="13.28515625" style="189" bestFit="1" customWidth="1"/>
    <col min="4908" max="4908" width="14.28515625" style="189" bestFit="1" customWidth="1"/>
    <col min="4909" max="4909" width="17.42578125" style="189" bestFit="1" customWidth="1"/>
    <col min="4910" max="4910" width="15.85546875" style="189" bestFit="1" customWidth="1"/>
    <col min="4911" max="4911" width="28.140625" style="189" bestFit="1" customWidth="1"/>
    <col min="4912" max="4912" width="13.42578125" style="189" bestFit="1" customWidth="1"/>
    <col min="4913" max="4913" width="49.85546875" style="189" bestFit="1" customWidth="1"/>
    <col min="4914" max="4914" width="24" style="189" bestFit="1" customWidth="1"/>
    <col min="4915" max="4915" width="75.5703125" style="189" customWidth="1"/>
    <col min="4916" max="5120" width="8.7109375" style="189"/>
    <col min="5121" max="5121" width="66.7109375" style="189" bestFit="1" customWidth="1"/>
    <col min="5122" max="5122" width="165" style="189" bestFit="1" customWidth="1"/>
    <col min="5123" max="5123" width="18.5703125" style="189" bestFit="1" customWidth="1"/>
    <col min="5124" max="5124" width="19" style="189" bestFit="1" customWidth="1"/>
    <col min="5125" max="5125" width="19.5703125" style="189" bestFit="1" customWidth="1"/>
    <col min="5126" max="5126" width="36.7109375" style="189" bestFit="1" customWidth="1"/>
    <col min="5127" max="5127" width="37.42578125" style="189" bestFit="1" customWidth="1"/>
    <col min="5128" max="5128" width="16.140625" style="189" bestFit="1" customWidth="1"/>
    <col min="5129" max="5129" width="19.5703125" style="189" bestFit="1" customWidth="1"/>
    <col min="5130" max="5130" width="14.28515625" style="189" bestFit="1" customWidth="1"/>
    <col min="5131" max="5131" width="19" style="189" bestFit="1" customWidth="1"/>
    <col min="5132" max="5132" width="13.140625" style="189" bestFit="1" customWidth="1"/>
    <col min="5133" max="5133" width="16.140625" style="189" bestFit="1" customWidth="1"/>
    <col min="5134" max="5134" width="13.7109375" style="189" bestFit="1" customWidth="1"/>
    <col min="5135" max="5135" width="15" style="189" bestFit="1" customWidth="1"/>
    <col min="5136" max="5136" width="21.28515625" style="189" bestFit="1" customWidth="1"/>
    <col min="5137" max="5137" width="15.42578125" style="189" bestFit="1" customWidth="1"/>
    <col min="5138" max="5138" width="15.85546875" style="189" bestFit="1" customWidth="1"/>
    <col min="5139" max="5139" width="18" style="189" bestFit="1" customWidth="1"/>
    <col min="5140" max="5140" width="20.5703125" style="189" bestFit="1" customWidth="1"/>
    <col min="5141" max="5141" width="28" style="189" bestFit="1" customWidth="1"/>
    <col min="5142" max="5142" width="15" style="189" bestFit="1" customWidth="1"/>
    <col min="5143" max="5143" width="17.42578125" style="189" bestFit="1" customWidth="1"/>
    <col min="5144" max="5144" width="34.85546875" style="189" bestFit="1" customWidth="1"/>
    <col min="5145" max="5145" width="17.7109375" style="189" bestFit="1" customWidth="1"/>
    <col min="5146" max="5146" width="39.28515625" style="189" bestFit="1" customWidth="1"/>
    <col min="5147" max="5147" width="16.28515625" style="189" customWidth="1"/>
    <col min="5148" max="5148" width="38" style="189" bestFit="1" customWidth="1"/>
    <col min="5149" max="5149" width="27.140625" style="189" bestFit="1" customWidth="1"/>
    <col min="5150" max="5150" width="20.7109375" style="189" bestFit="1" customWidth="1"/>
    <col min="5151" max="5151" width="39.5703125" style="189" bestFit="1" customWidth="1"/>
    <col min="5152" max="5152" width="49.140625" style="189" bestFit="1" customWidth="1"/>
    <col min="5153" max="5153" width="52.5703125" style="189" bestFit="1" customWidth="1"/>
    <col min="5154" max="5154" width="51" style="189" bestFit="1" customWidth="1"/>
    <col min="5155" max="5155" width="52.5703125" style="189" bestFit="1" customWidth="1"/>
    <col min="5156" max="5156" width="39" style="189" bestFit="1" customWidth="1"/>
    <col min="5157" max="5157" width="28.7109375" style="189" bestFit="1" customWidth="1"/>
    <col min="5158" max="5158" width="23.85546875" style="189" bestFit="1" customWidth="1"/>
    <col min="5159" max="5162" width="8.7109375" style="189"/>
    <col min="5163" max="5163" width="13.28515625" style="189" bestFit="1" customWidth="1"/>
    <col min="5164" max="5164" width="14.28515625" style="189" bestFit="1" customWidth="1"/>
    <col min="5165" max="5165" width="17.42578125" style="189" bestFit="1" customWidth="1"/>
    <col min="5166" max="5166" width="15.85546875" style="189" bestFit="1" customWidth="1"/>
    <col min="5167" max="5167" width="28.140625" style="189" bestFit="1" customWidth="1"/>
    <col min="5168" max="5168" width="13.42578125" style="189" bestFit="1" customWidth="1"/>
    <col min="5169" max="5169" width="49.85546875" style="189" bestFit="1" customWidth="1"/>
    <col min="5170" max="5170" width="24" style="189" bestFit="1" customWidth="1"/>
    <col min="5171" max="5171" width="75.5703125" style="189" customWidth="1"/>
    <col min="5172" max="5376" width="8.7109375" style="189"/>
    <col min="5377" max="5377" width="66.7109375" style="189" bestFit="1" customWidth="1"/>
    <col min="5378" max="5378" width="165" style="189" bestFit="1" customWidth="1"/>
    <col min="5379" max="5379" width="18.5703125" style="189" bestFit="1" customWidth="1"/>
    <col min="5380" max="5380" width="19" style="189" bestFit="1" customWidth="1"/>
    <col min="5381" max="5381" width="19.5703125" style="189" bestFit="1" customWidth="1"/>
    <col min="5382" max="5382" width="36.7109375" style="189" bestFit="1" customWidth="1"/>
    <col min="5383" max="5383" width="37.42578125" style="189" bestFit="1" customWidth="1"/>
    <col min="5384" max="5384" width="16.140625" style="189" bestFit="1" customWidth="1"/>
    <col min="5385" max="5385" width="19.5703125" style="189" bestFit="1" customWidth="1"/>
    <col min="5386" max="5386" width="14.28515625" style="189" bestFit="1" customWidth="1"/>
    <col min="5387" max="5387" width="19" style="189" bestFit="1" customWidth="1"/>
    <col min="5388" max="5388" width="13.140625" style="189" bestFit="1" customWidth="1"/>
    <col min="5389" max="5389" width="16.140625" style="189" bestFit="1" customWidth="1"/>
    <col min="5390" max="5390" width="13.7109375" style="189" bestFit="1" customWidth="1"/>
    <col min="5391" max="5391" width="15" style="189" bestFit="1" customWidth="1"/>
    <col min="5392" max="5392" width="21.28515625" style="189" bestFit="1" customWidth="1"/>
    <col min="5393" max="5393" width="15.42578125" style="189" bestFit="1" customWidth="1"/>
    <col min="5394" max="5394" width="15.85546875" style="189" bestFit="1" customWidth="1"/>
    <col min="5395" max="5395" width="18" style="189" bestFit="1" customWidth="1"/>
    <col min="5396" max="5396" width="20.5703125" style="189" bestFit="1" customWidth="1"/>
    <col min="5397" max="5397" width="28" style="189" bestFit="1" customWidth="1"/>
    <col min="5398" max="5398" width="15" style="189" bestFit="1" customWidth="1"/>
    <col min="5399" max="5399" width="17.42578125" style="189" bestFit="1" customWidth="1"/>
    <col min="5400" max="5400" width="34.85546875" style="189" bestFit="1" customWidth="1"/>
    <col min="5401" max="5401" width="17.7109375" style="189" bestFit="1" customWidth="1"/>
    <col min="5402" max="5402" width="39.28515625" style="189" bestFit="1" customWidth="1"/>
    <col min="5403" max="5403" width="16.28515625" style="189" customWidth="1"/>
    <col min="5404" max="5404" width="38" style="189" bestFit="1" customWidth="1"/>
    <col min="5405" max="5405" width="27.140625" style="189" bestFit="1" customWidth="1"/>
    <col min="5406" max="5406" width="20.7109375" style="189" bestFit="1" customWidth="1"/>
    <col min="5407" max="5407" width="39.5703125" style="189" bestFit="1" customWidth="1"/>
    <col min="5408" max="5408" width="49.140625" style="189" bestFit="1" customWidth="1"/>
    <col min="5409" max="5409" width="52.5703125" style="189" bestFit="1" customWidth="1"/>
    <col min="5410" max="5410" width="51" style="189" bestFit="1" customWidth="1"/>
    <col min="5411" max="5411" width="52.5703125" style="189" bestFit="1" customWidth="1"/>
    <col min="5412" max="5412" width="39" style="189" bestFit="1" customWidth="1"/>
    <col min="5413" max="5413" width="28.7109375" style="189" bestFit="1" customWidth="1"/>
    <col min="5414" max="5414" width="23.85546875" style="189" bestFit="1" customWidth="1"/>
    <col min="5415" max="5418" width="8.7109375" style="189"/>
    <col min="5419" max="5419" width="13.28515625" style="189" bestFit="1" customWidth="1"/>
    <col min="5420" max="5420" width="14.28515625" style="189" bestFit="1" customWidth="1"/>
    <col min="5421" max="5421" width="17.42578125" style="189" bestFit="1" customWidth="1"/>
    <col min="5422" max="5422" width="15.85546875" style="189" bestFit="1" customWidth="1"/>
    <col min="5423" max="5423" width="28.140625" style="189" bestFit="1" customWidth="1"/>
    <col min="5424" max="5424" width="13.42578125" style="189" bestFit="1" customWidth="1"/>
    <col min="5425" max="5425" width="49.85546875" style="189" bestFit="1" customWidth="1"/>
    <col min="5426" max="5426" width="24" style="189" bestFit="1" customWidth="1"/>
    <col min="5427" max="5427" width="75.5703125" style="189" customWidth="1"/>
    <col min="5428" max="5632" width="8.7109375" style="189"/>
    <col min="5633" max="5633" width="66.7109375" style="189" bestFit="1" customWidth="1"/>
    <col min="5634" max="5634" width="165" style="189" bestFit="1" customWidth="1"/>
    <col min="5635" max="5635" width="18.5703125" style="189" bestFit="1" customWidth="1"/>
    <col min="5636" max="5636" width="19" style="189" bestFit="1" customWidth="1"/>
    <col min="5637" max="5637" width="19.5703125" style="189" bestFit="1" customWidth="1"/>
    <col min="5638" max="5638" width="36.7109375" style="189" bestFit="1" customWidth="1"/>
    <col min="5639" max="5639" width="37.42578125" style="189" bestFit="1" customWidth="1"/>
    <col min="5640" max="5640" width="16.140625" style="189" bestFit="1" customWidth="1"/>
    <col min="5641" max="5641" width="19.5703125" style="189" bestFit="1" customWidth="1"/>
    <col min="5642" max="5642" width="14.28515625" style="189" bestFit="1" customWidth="1"/>
    <col min="5643" max="5643" width="19" style="189" bestFit="1" customWidth="1"/>
    <col min="5644" max="5644" width="13.140625" style="189" bestFit="1" customWidth="1"/>
    <col min="5645" max="5645" width="16.140625" style="189" bestFit="1" customWidth="1"/>
    <col min="5646" max="5646" width="13.7109375" style="189" bestFit="1" customWidth="1"/>
    <col min="5647" max="5647" width="15" style="189" bestFit="1" customWidth="1"/>
    <col min="5648" max="5648" width="21.28515625" style="189" bestFit="1" customWidth="1"/>
    <col min="5649" max="5649" width="15.42578125" style="189" bestFit="1" customWidth="1"/>
    <col min="5650" max="5650" width="15.85546875" style="189" bestFit="1" customWidth="1"/>
    <col min="5651" max="5651" width="18" style="189" bestFit="1" customWidth="1"/>
    <col min="5652" max="5652" width="20.5703125" style="189" bestFit="1" customWidth="1"/>
    <col min="5653" max="5653" width="28" style="189" bestFit="1" customWidth="1"/>
    <col min="5654" max="5654" width="15" style="189" bestFit="1" customWidth="1"/>
    <col min="5655" max="5655" width="17.42578125" style="189" bestFit="1" customWidth="1"/>
    <col min="5656" max="5656" width="34.85546875" style="189" bestFit="1" customWidth="1"/>
    <col min="5657" max="5657" width="17.7109375" style="189" bestFit="1" customWidth="1"/>
    <col min="5658" max="5658" width="39.28515625" style="189" bestFit="1" customWidth="1"/>
    <col min="5659" max="5659" width="16.28515625" style="189" customWidth="1"/>
    <col min="5660" max="5660" width="38" style="189" bestFit="1" customWidth="1"/>
    <col min="5661" max="5661" width="27.140625" style="189" bestFit="1" customWidth="1"/>
    <col min="5662" max="5662" width="20.7109375" style="189" bestFit="1" customWidth="1"/>
    <col min="5663" max="5663" width="39.5703125" style="189" bestFit="1" customWidth="1"/>
    <col min="5664" max="5664" width="49.140625" style="189" bestFit="1" customWidth="1"/>
    <col min="5665" max="5665" width="52.5703125" style="189" bestFit="1" customWidth="1"/>
    <col min="5666" max="5666" width="51" style="189" bestFit="1" customWidth="1"/>
    <col min="5667" max="5667" width="52.5703125" style="189" bestFit="1" customWidth="1"/>
    <col min="5668" max="5668" width="39" style="189" bestFit="1" customWidth="1"/>
    <col min="5669" max="5669" width="28.7109375" style="189" bestFit="1" customWidth="1"/>
    <col min="5670" max="5670" width="23.85546875" style="189" bestFit="1" customWidth="1"/>
    <col min="5671" max="5674" width="8.7109375" style="189"/>
    <col min="5675" max="5675" width="13.28515625" style="189" bestFit="1" customWidth="1"/>
    <col min="5676" max="5676" width="14.28515625" style="189" bestFit="1" customWidth="1"/>
    <col min="5677" max="5677" width="17.42578125" style="189" bestFit="1" customWidth="1"/>
    <col min="5678" max="5678" width="15.85546875" style="189" bestFit="1" customWidth="1"/>
    <col min="5679" max="5679" width="28.140625" style="189" bestFit="1" customWidth="1"/>
    <col min="5680" max="5680" width="13.42578125" style="189" bestFit="1" customWidth="1"/>
    <col min="5681" max="5681" width="49.85546875" style="189" bestFit="1" customWidth="1"/>
    <col min="5682" max="5682" width="24" style="189" bestFit="1" customWidth="1"/>
    <col min="5683" max="5683" width="75.5703125" style="189" customWidth="1"/>
    <col min="5684" max="5888" width="8.7109375" style="189"/>
    <col min="5889" max="5889" width="66.7109375" style="189" bestFit="1" customWidth="1"/>
    <col min="5890" max="5890" width="165" style="189" bestFit="1" customWidth="1"/>
    <col min="5891" max="5891" width="18.5703125" style="189" bestFit="1" customWidth="1"/>
    <col min="5892" max="5892" width="19" style="189" bestFit="1" customWidth="1"/>
    <col min="5893" max="5893" width="19.5703125" style="189" bestFit="1" customWidth="1"/>
    <col min="5894" max="5894" width="36.7109375" style="189" bestFit="1" customWidth="1"/>
    <col min="5895" max="5895" width="37.42578125" style="189" bestFit="1" customWidth="1"/>
    <col min="5896" max="5896" width="16.140625" style="189" bestFit="1" customWidth="1"/>
    <col min="5897" max="5897" width="19.5703125" style="189" bestFit="1" customWidth="1"/>
    <col min="5898" max="5898" width="14.28515625" style="189" bestFit="1" customWidth="1"/>
    <col min="5899" max="5899" width="19" style="189" bestFit="1" customWidth="1"/>
    <col min="5900" max="5900" width="13.140625" style="189" bestFit="1" customWidth="1"/>
    <col min="5901" max="5901" width="16.140625" style="189" bestFit="1" customWidth="1"/>
    <col min="5902" max="5902" width="13.7109375" style="189" bestFit="1" customWidth="1"/>
    <col min="5903" max="5903" width="15" style="189" bestFit="1" customWidth="1"/>
    <col min="5904" max="5904" width="21.28515625" style="189" bestFit="1" customWidth="1"/>
    <col min="5905" max="5905" width="15.42578125" style="189" bestFit="1" customWidth="1"/>
    <col min="5906" max="5906" width="15.85546875" style="189" bestFit="1" customWidth="1"/>
    <col min="5907" max="5907" width="18" style="189" bestFit="1" customWidth="1"/>
    <col min="5908" max="5908" width="20.5703125" style="189" bestFit="1" customWidth="1"/>
    <col min="5909" max="5909" width="28" style="189" bestFit="1" customWidth="1"/>
    <col min="5910" max="5910" width="15" style="189" bestFit="1" customWidth="1"/>
    <col min="5911" max="5911" width="17.42578125" style="189" bestFit="1" customWidth="1"/>
    <col min="5912" max="5912" width="34.85546875" style="189" bestFit="1" customWidth="1"/>
    <col min="5913" max="5913" width="17.7109375" style="189" bestFit="1" customWidth="1"/>
    <col min="5914" max="5914" width="39.28515625" style="189" bestFit="1" customWidth="1"/>
    <col min="5915" max="5915" width="16.28515625" style="189" customWidth="1"/>
    <col min="5916" max="5916" width="38" style="189" bestFit="1" customWidth="1"/>
    <col min="5917" max="5917" width="27.140625" style="189" bestFit="1" customWidth="1"/>
    <col min="5918" max="5918" width="20.7109375" style="189" bestFit="1" customWidth="1"/>
    <col min="5919" max="5919" width="39.5703125" style="189" bestFit="1" customWidth="1"/>
    <col min="5920" max="5920" width="49.140625" style="189" bestFit="1" customWidth="1"/>
    <col min="5921" max="5921" width="52.5703125" style="189" bestFit="1" customWidth="1"/>
    <col min="5922" max="5922" width="51" style="189" bestFit="1" customWidth="1"/>
    <col min="5923" max="5923" width="52.5703125" style="189" bestFit="1" customWidth="1"/>
    <col min="5924" max="5924" width="39" style="189" bestFit="1" customWidth="1"/>
    <col min="5925" max="5925" width="28.7109375" style="189" bestFit="1" customWidth="1"/>
    <col min="5926" max="5926" width="23.85546875" style="189" bestFit="1" customWidth="1"/>
    <col min="5927" max="5930" width="8.7109375" style="189"/>
    <col min="5931" max="5931" width="13.28515625" style="189" bestFit="1" customWidth="1"/>
    <col min="5932" max="5932" width="14.28515625" style="189" bestFit="1" customWidth="1"/>
    <col min="5933" max="5933" width="17.42578125" style="189" bestFit="1" customWidth="1"/>
    <col min="5934" max="5934" width="15.85546875" style="189" bestFit="1" customWidth="1"/>
    <col min="5935" max="5935" width="28.140625" style="189" bestFit="1" customWidth="1"/>
    <col min="5936" max="5936" width="13.42578125" style="189" bestFit="1" customWidth="1"/>
    <col min="5937" max="5937" width="49.85546875" style="189" bestFit="1" customWidth="1"/>
    <col min="5938" max="5938" width="24" style="189" bestFit="1" customWidth="1"/>
    <col min="5939" max="5939" width="75.5703125" style="189" customWidth="1"/>
    <col min="5940" max="6144" width="8.7109375" style="189"/>
    <col min="6145" max="6145" width="66.7109375" style="189" bestFit="1" customWidth="1"/>
    <col min="6146" max="6146" width="165" style="189" bestFit="1" customWidth="1"/>
    <col min="6147" max="6147" width="18.5703125" style="189" bestFit="1" customWidth="1"/>
    <col min="6148" max="6148" width="19" style="189" bestFit="1" customWidth="1"/>
    <col min="6149" max="6149" width="19.5703125" style="189" bestFit="1" customWidth="1"/>
    <col min="6150" max="6150" width="36.7109375" style="189" bestFit="1" customWidth="1"/>
    <col min="6151" max="6151" width="37.42578125" style="189" bestFit="1" customWidth="1"/>
    <col min="6152" max="6152" width="16.140625" style="189" bestFit="1" customWidth="1"/>
    <col min="6153" max="6153" width="19.5703125" style="189" bestFit="1" customWidth="1"/>
    <col min="6154" max="6154" width="14.28515625" style="189" bestFit="1" customWidth="1"/>
    <col min="6155" max="6155" width="19" style="189" bestFit="1" customWidth="1"/>
    <col min="6156" max="6156" width="13.140625" style="189" bestFit="1" customWidth="1"/>
    <col min="6157" max="6157" width="16.140625" style="189" bestFit="1" customWidth="1"/>
    <col min="6158" max="6158" width="13.7109375" style="189" bestFit="1" customWidth="1"/>
    <col min="6159" max="6159" width="15" style="189" bestFit="1" customWidth="1"/>
    <col min="6160" max="6160" width="21.28515625" style="189" bestFit="1" customWidth="1"/>
    <col min="6161" max="6161" width="15.42578125" style="189" bestFit="1" customWidth="1"/>
    <col min="6162" max="6162" width="15.85546875" style="189" bestFit="1" customWidth="1"/>
    <col min="6163" max="6163" width="18" style="189" bestFit="1" customWidth="1"/>
    <col min="6164" max="6164" width="20.5703125" style="189" bestFit="1" customWidth="1"/>
    <col min="6165" max="6165" width="28" style="189" bestFit="1" customWidth="1"/>
    <col min="6166" max="6166" width="15" style="189" bestFit="1" customWidth="1"/>
    <col min="6167" max="6167" width="17.42578125" style="189" bestFit="1" customWidth="1"/>
    <col min="6168" max="6168" width="34.85546875" style="189" bestFit="1" customWidth="1"/>
    <col min="6169" max="6169" width="17.7109375" style="189" bestFit="1" customWidth="1"/>
    <col min="6170" max="6170" width="39.28515625" style="189" bestFit="1" customWidth="1"/>
    <col min="6171" max="6171" width="16.28515625" style="189" customWidth="1"/>
    <col min="6172" max="6172" width="38" style="189" bestFit="1" customWidth="1"/>
    <col min="6173" max="6173" width="27.140625" style="189" bestFit="1" customWidth="1"/>
    <col min="6174" max="6174" width="20.7109375" style="189" bestFit="1" customWidth="1"/>
    <col min="6175" max="6175" width="39.5703125" style="189" bestFit="1" customWidth="1"/>
    <col min="6176" max="6176" width="49.140625" style="189" bestFit="1" customWidth="1"/>
    <col min="6177" max="6177" width="52.5703125" style="189" bestFit="1" customWidth="1"/>
    <col min="6178" max="6178" width="51" style="189" bestFit="1" customWidth="1"/>
    <col min="6179" max="6179" width="52.5703125" style="189" bestFit="1" customWidth="1"/>
    <col min="6180" max="6180" width="39" style="189" bestFit="1" customWidth="1"/>
    <col min="6181" max="6181" width="28.7109375" style="189" bestFit="1" customWidth="1"/>
    <col min="6182" max="6182" width="23.85546875" style="189" bestFit="1" customWidth="1"/>
    <col min="6183" max="6186" width="8.7109375" style="189"/>
    <col min="6187" max="6187" width="13.28515625" style="189" bestFit="1" customWidth="1"/>
    <col min="6188" max="6188" width="14.28515625" style="189" bestFit="1" customWidth="1"/>
    <col min="6189" max="6189" width="17.42578125" style="189" bestFit="1" customWidth="1"/>
    <col min="6190" max="6190" width="15.85546875" style="189" bestFit="1" customWidth="1"/>
    <col min="6191" max="6191" width="28.140625" style="189" bestFit="1" customWidth="1"/>
    <col min="6192" max="6192" width="13.42578125" style="189" bestFit="1" customWidth="1"/>
    <col min="6193" max="6193" width="49.85546875" style="189" bestFit="1" customWidth="1"/>
    <col min="6194" max="6194" width="24" style="189" bestFit="1" customWidth="1"/>
    <col min="6195" max="6195" width="75.5703125" style="189" customWidth="1"/>
    <col min="6196" max="6400" width="8.7109375" style="189"/>
    <col min="6401" max="6401" width="66.7109375" style="189" bestFit="1" customWidth="1"/>
    <col min="6402" max="6402" width="165" style="189" bestFit="1" customWidth="1"/>
    <col min="6403" max="6403" width="18.5703125" style="189" bestFit="1" customWidth="1"/>
    <col min="6404" max="6404" width="19" style="189" bestFit="1" customWidth="1"/>
    <col min="6405" max="6405" width="19.5703125" style="189" bestFit="1" customWidth="1"/>
    <col min="6406" max="6406" width="36.7109375" style="189" bestFit="1" customWidth="1"/>
    <col min="6407" max="6407" width="37.42578125" style="189" bestFit="1" customWidth="1"/>
    <col min="6408" max="6408" width="16.140625" style="189" bestFit="1" customWidth="1"/>
    <col min="6409" max="6409" width="19.5703125" style="189" bestFit="1" customWidth="1"/>
    <col min="6410" max="6410" width="14.28515625" style="189" bestFit="1" customWidth="1"/>
    <col min="6411" max="6411" width="19" style="189" bestFit="1" customWidth="1"/>
    <col min="6412" max="6412" width="13.140625" style="189" bestFit="1" customWidth="1"/>
    <col min="6413" max="6413" width="16.140625" style="189" bestFit="1" customWidth="1"/>
    <col min="6414" max="6414" width="13.7109375" style="189" bestFit="1" customWidth="1"/>
    <col min="6415" max="6415" width="15" style="189" bestFit="1" customWidth="1"/>
    <col min="6416" max="6416" width="21.28515625" style="189" bestFit="1" customWidth="1"/>
    <col min="6417" max="6417" width="15.42578125" style="189" bestFit="1" customWidth="1"/>
    <col min="6418" max="6418" width="15.85546875" style="189" bestFit="1" customWidth="1"/>
    <col min="6419" max="6419" width="18" style="189" bestFit="1" customWidth="1"/>
    <col min="6420" max="6420" width="20.5703125" style="189" bestFit="1" customWidth="1"/>
    <col min="6421" max="6421" width="28" style="189" bestFit="1" customWidth="1"/>
    <col min="6422" max="6422" width="15" style="189" bestFit="1" customWidth="1"/>
    <col min="6423" max="6423" width="17.42578125" style="189" bestFit="1" customWidth="1"/>
    <col min="6424" max="6424" width="34.85546875" style="189" bestFit="1" customWidth="1"/>
    <col min="6425" max="6425" width="17.7109375" style="189" bestFit="1" customWidth="1"/>
    <col min="6426" max="6426" width="39.28515625" style="189" bestFit="1" customWidth="1"/>
    <col min="6427" max="6427" width="16.28515625" style="189" customWidth="1"/>
    <col min="6428" max="6428" width="38" style="189" bestFit="1" customWidth="1"/>
    <col min="6429" max="6429" width="27.140625" style="189" bestFit="1" customWidth="1"/>
    <col min="6430" max="6430" width="20.7109375" style="189" bestFit="1" customWidth="1"/>
    <col min="6431" max="6431" width="39.5703125" style="189" bestFit="1" customWidth="1"/>
    <col min="6432" max="6432" width="49.140625" style="189" bestFit="1" customWidth="1"/>
    <col min="6433" max="6433" width="52.5703125" style="189" bestFit="1" customWidth="1"/>
    <col min="6434" max="6434" width="51" style="189" bestFit="1" customWidth="1"/>
    <col min="6435" max="6435" width="52.5703125" style="189" bestFit="1" customWidth="1"/>
    <col min="6436" max="6436" width="39" style="189" bestFit="1" customWidth="1"/>
    <col min="6437" max="6437" width="28.7109375" style="189" bestFit="1" customWidth="1"/>
    <col min="6438" max="6438" width="23.85546875" style="189" bestFit="1" customWidth="1"/>
    <col min="6439" max="6442" width="8.7109375" style="189"/>
    <col min="6443" max="6443" width="13.28515625" style="189" bestFit="1" customWidth="1"/>
    <col min="6444" max="6444" width="14.28515625" style="189" bestFit="1" customWidth="1"/>
    <col min="6445" max="6445" width="17.42578125" style="189" bestFit="1" customWidth="1"/>
    <col min="6446" max="6446" width="15.85546875" style="189" bestFit="1" customWidth="1"/>
    <col min="6447" max="6447" width="28.140625" style="189" bestFit="1" customWidth="1"/>
    <col min="6448" max="6448" width="13.42578125" style="189" bestFit="1" customWidth="1"/>
    <col min="6449" max="6449" width="49.85546875" style="189" bestFit="1" customWidth="1"/>
    <col min="6450" max="6450" width="24" style="189" bestFit="1" customWidth="1"/>
    <col min="6451" max="6451" width="75.5703125" style="189" customWidth="1"/>
    <col min="6452" max="6656" width="8.7109375" style="189"/>
    <col min="6657" max="6657" width="66.7109375" style="189" bestFit="1" customWidth="1"/>
    <col min="6658" max="6658" width="165" style="189" bestFit="1" customWidth="1"/>
    <col min="6659" max="6659" width="18.5703125" style="189" bestFit="1" customWidth="1"/>
    <col min="6660" max="6660" width="19" style="189" bestFit="1" customWidth="1"/>
    <col min="6661" max="6661" width="19.5703125" style="189" bestFit="1" customWidth="1"/>
    <col min="6662" max="6662" width="36.7109375" style="189" bestFit="1" customWidth="1"/>
    <col min="6663" max="6663" width="37.42578125" style="189" bestFit="1" customWidth="1"/>
    <col min="6664" max="6664" width="16.140625" style="189" bestFit="1" customWidth="1"/>
    <col min="6665" max="6665" width="19.5703125" style="189" bestFit="1" customWidth="1"/>
    <col min="6666" max="6666" width="14.28515625" style="189" bestFit="1" customWidth="1"/>
    <col min="6667" max="6667" width="19" style="189" bestFit="1" customWidth="1"/>
    <col min="6668" max="6668" width="13.140625" style="189" bestFit="1" customWidth="1"/>
    <col min="6669" max="6669" width="16.140625" style="189" bestFit="1" customWidth="1"/>
    <col min="6670" max="6670" width="13.7109375" style="189" bestFit="1" customWidth="1"/>
    <col min="6671" max="6671" width="15" style="189" bestFit="1" customWidth="1"/>
    <col min="6672" max="6672" width="21.28515625" style="189" bestFit="1" customWidth="1"/>
    <col min="6673" max="6673" width="15.42578125" style="189" bestFit="1" customWidth="1"/>
    <col min="6674" max="6674" width="15.85546875" style="189" bestFit="1" customWidth="1"/>
    <col min="6675" max="6675" width="18" style="189" bestFit="1" customWidth="1"/>
    <col min="6676" max="6676" width="20.5703125" style="189" bestFit="1" customWidth="1"/>
    <col min="6677" max="6677" width="28" style="189" bestFit="1" customWidth="1"/>
    <col min="6678" max="6678" width="15" style="189" bestFit="1" customWidth="1"/>
    <col min="6679" max="6679" width="17.42578125" style="189" bestFit="1" customWidth="1"/>
    <col min="6680" max="6680" width="34.85546875" style="189" bestFit="1" customWidth="1"/>
    <col min="6681" max="6681" width="17.7109375" style="189" bestFit="1" customWidth="1"/>
    <col min="6682" max="6682" width="39.28515625" style="189" bestFit="1" customWidth="1"/>
    <col min="6683" max="6683" width="16.28515625" style="189" customWidth="1"/>
    <col min="6684" max="6684" width="38" style="189" bestFit="1" customWidth="1"/>
    <col min="6685" max="6685" width="27.140625" style="189" bestFit="1" customWidth="1"/>
    <col min="6686" max="6686" width="20.7109375" style="189" bestFit="1" customWidth="1"/>
    <col min="6687" max="6687" width="39.5703125" style="189" bestFit="1" customWidth="1"/>
    <col min="6688" max="6688" width="49.140625" style="189" bestFit="1" customWidth="1"/>
    <col min="6689" max="6689" width="52.5703125" style="189" bestFit="1" customWidth="1"/>
    <col min="6690" max="6690" width="51" style="189" bestFit="1" customWidth="1"/>
    <col min="6691" max="6691" width="52.5703125" style="189" bestFit="1" customWidth="1"/>
    <col min="6692" max="6692" width="39" style="189" bestFit="1" customWidth="1"/>
    <col min="6693" max="6693" width="28.7109375" style="189" bestFit="1" customWidth="1"/>
    <col min="6694" max="6694" width="23.85546875" style="189" bestFit="1" customWidth="1"/>
    <col min="6695" max="6698" width="8.7109375" style="189"/>
    <col min="6699" max="6699" width="13.28515625" style="189" bestFit="1" customWidth="1"/>
    <col min="6700" max="6700" width="14.28515625" style="189" bestFit="1" customWidth="1"/>
    <col min="6701" max="6701" width="17.42578125" style="189" bestFit="1" customWidth="1"/>
    <col min="6702" max="6702" width="15.85546875" style="189" bestFit="1" customWidth="1"/>
    <col min="6703" max="6703" width="28.140625" style="189" bestFit="1" customWidth="1"/>
    <col min="6704" max="6704" width="13.42578125" style="189" bestFit="1" customWidth="1"/>
    <col min="6705" max="6705" width="49.85546875" style="189" bestFit="1" customWidth="1"/>
    <col min="6706" max="6706" width="24" style="189" bestFit="1" customWidth="1"/>
    <col min="6707" max="6707" width="75.5703125" style="189" customWidth="1"/>
    <col min="6708" max="6912" width="8.7109375" style="189"/>
    <col min="6913" max="6913" width="66.7109375" style="189" bestFit="1" customWidth="1"/>
    <col min="6914" max="6914" width="165" style="189" bestFit="1" customWidth="1"/>
    <col min="6915" max="6915" width="18.5703125" style="189" bestFit="1" customWidth="1"/>
    <col min="6916" max="6916" width="19" style="189" bestFit="1" customWidth="1"/>
    <col min="6917" max="6917" width="19.5703125" style="189" bestFit="1" customWidth="1"/>
    <col min="6918" max="6918" width="36.7109375" style="189" bestFit="1" customWidth="1"/>
    <col min="6919" max="6919" width="37.42578125" style="189" bestFit="1" customWidth="1"/>
    <col min="6920" max="6920" width="16.140625" style="189" bestFit="1" customWidth="1"/>
    <col min="6921" max="6921" width="19.5703125" style="189" bestFit="1" customWidth="1"/>
    <col min="6922" max="6922" width="14.28515625" style="189" bestFit="1" customWidth="1"/>
    <col min="6923" max="6923" width="19" style="189" bestFit="1" customWidth="1"/>
    <col min="6924" max="6924" width="13.140625" style="189" bestFit="1" customWidth="1"/>
    <col min="6925" max="6925" width="16.140625" style="189" bestFit="1" customWidth="1"/>
    <col min="6926" max="6926" width="13.7109375" style="189" bestFit="1" customWidth="1"/>
    <col min="6927" max="6927" width="15" style="189" bestFit="1" customWidth="1"/>
    <col min="6928" max="6928" width="21.28515625" style="189" bestFit="1" customWidth="1"/>
    <col min="6929" max="6929" width="15.42578125" style="189" bestFit="1" customWidth="1"/>
    <col min="6930" max="6930" width="15.85546875" style="189" bestFit="1" customWidth="1"/>
    <col min="6931" max="6931" width="18" style="189" bestFit="1" customWidth="1"/>
    <col min="6932" max="6932" width="20.5703125" style="189" bestFit="1" customWidth="1"/>
    <col min="6933" max="6933" width="28" style="189" bestFit="1" customWidth="1"/>
    <col min="6934" max="6934" width="15" style="189" bestFit="1" customWidth="1"/>
    <col min="6935" max="6935" width="17.42578125" style="189" bestFit="1" customWidth="1"/>
    <col min="6936" max="6936" width="34.85546875" style="189" bestFit="1" customWidth="1"/>
    <col min="6937" max="6937" width="17.7109375" style="189" bestFit="1" customWidth="1"/>
    <col min="6938" max="6938" width="39.28515625" style="189" bestFit="1" customWidth="1"/>
    <col min="6939" max="6939" width="16.28515625" style="189" customWidth="1"/>
    <col min="6940" max="6940" width="38" style="189" bestFit="1" customWidth="1"/>
    <col min="6941" max="6941" width="27.140625" style="189" bestFit="1" customWidth="1"/>
    <col min="6942" max="6942" width="20.7109375" style="189" bestFit="1" customWidth="1"/>
    <col min="6943" max="6943" width="39.5703125" style="189" bestFit="1" customWidth="1"/>
    <col min="6944" max="6944" width="49.140625" style="189" bestFit="1" customWidth="1"/>
    <col min="6945" max="6945" width="52.5703125" style="189" bestFit="1" customWidth="1"/>
    <col min="6946" max="6946" width="51" style="189" bestFit="1" customWidth="1"/>
    <col min="6947" max="6947" width="52.5703125" style="189" bestFit="1" customWidth="1"/>
    <col min="6948" max="6948" width="39" style="189" bestFit="1" customWidth="1"/>
    <col min="6949" max="6949" width="28.7109375" style="189" bestFit="1" customWidth="1"/>
    <col min="6950" max="6950" width="23.85546875" style="189" bestFit="1" customWidth="1"/>
    <col min="6951" max="6954" width="8.7109375" style="189"/>
    <col min="6955" max="6955" width="13.28515625" style="189" bestFit="1" customWidth="1"/>
    <col min="6956" max="6956" width="14.28515625" style="189" bestFit="1" customWidth="1"/>
    <col min="6957" max="6957" width="17.42578125" style="189" bestFit="1" customWidth="1"/>
    <col min="6958" max="6958" width="15.85546875" style="189" bestFit="1" customWidth="1"/>
    <col min="6959" max="6959" width="28.140625" style="189" bestFit="1" customWidth="1"/>
    <col min="6960" max="6960" width="13.42578125" style="189" bestFit="1" customWidth="1"/>
    <col min="6961" max="6961" width="49.85546875" style="189" bestFit="1" customWidth="1"/>
    <col min="6962" max="6962" width="24" style="189" bestFit="1" customWidth="1"/>
    <col min="6963" max="6963" width="75.5703125" style="189" customWidth="1"/>
    <col min="6964" max="7168" width="8.7109375" style="189"/>
    <col min="7169" max="7169" width="66.7109375" style="189" bestFit="1" customWidth="1"/>
    <col min="7170" max="7170" width="165" style="189" bestFit="1" customWidth="1"/>
    <col min="7171" max="7171" width="18.5703125" style="189" bestFit="1" customWidth="1"/>
    <col min="7172" max="7172" width="19" style="189" bestFit="1" customWidth="1"/>
    <col min="7173" max="7173" width="19.5703125" style="189" bestFit="1" customWidth="1"/>
    <col min="7174" max="7174" width="36.7109375" style="189" bestFit="1" customWidth="1"/>
    <col min="7175" max="7175" width="37.42578125" style="189" bestFit="1" customWidth="1"/>
    <col min="7176" max="7176" width="16.140625" style="189" bestFit="1" customWidth="1"/>
    <col min="7177" max="7177" width="19.5703125" style="189" bestFit="1" customWidth="1"/>
    <col min="7178" max="7178" width="14.28515625" style="189" bestFit="1" customWidth="1"/>
    <col min="7179" max="7179" width="19" style="189" bestFit="1" customWidth="1"/>
    <col min="7180" max="7180" width="13.140625" style="189" bestFit="1" customWidth="1"/>
    <col min="7181" max="7181" width="16.140625" style="189" bestFit="1" customWidth="1"/>
    <col min="7182" max="7182" width="13.7109375" style="189" bestFit="1" customWidth="1"/>
    <col min="7183" max="7183" width="15" style="189" bestFit="1" customWidth="1"/>
    <col min="7184" max="7184" width="21.28515625" style="189" bestFit="1" customWidth="1"/>
    <col min="7185" max="7185" width="15.42578125" style="189" bestFit="1" customWidth="1"/>
    <col min="7186" max="7186" width="15.85546875" style="189" bestFit="1" customWidth="1"/>
    <col min="7187" max="7187" width="18" style="189" bestFit="1" customWidth="1"/>
    <col min="7188" max="7188" width="20.5703125" style="189" bestFit="1" customWidth="1"/>
    <col min="7189" max="7189" width="28" style="189" bestFit="1" customWidth="1"/>
    <col min="7190" max="7190" width="15" style="189" bestFit="1" customWidth="1"/>
    <col min="7191" max="7191" width="17.42578125" style="189" bestFit="1" customWidth="1"/>
    <col min="7192" max="7192" width="34.85546875" style="189" bestFit="1" customWidth="1"/>
    <col min="7193" max="7193" width="17.7109375" style="189" bestFit="1" customWidth="1"/>
    <col min="7194" max="7194" width="39.28515625" style="189" bestFit="1" customWidth="1"/>
    <col min="7195" max="7195" width="16.28515625" style="189" customWidth="1"/>
    <col min="7196" max="7196" width="38" style="189" bestFit="1" customWidth="1"/>
    <col min="7197" max="7197" width="27.140625" style="189" bestFit="1" customWidth="1"/>
    <col min="7198" max="7198" width="20.7109375" style="189" bestFit="1" customWidth="1"/>
    <col min="7199" max="7199" width="39.5703125" style="189" bestFit="1" customWidth="1"/>
    <col min="7200" max="7200" width="49.140625" style="189" bestFit="1" customWidth="1"/>
    <col min="7201" max="7201" width="52.5703125" style="189" bestFit="1" customWidth="1"/>
    <col min="7202" max="7202" width="51" style="189" bestFit="1" customWidth="1"/>
    <col min="7203" max="7203" width="52.5703125" style="189" bestFit="1" customWidth="1"/>
    <col min="7204" max="7204" width="39" style="189" bestFit="1" customWidth="1"/>
    <col min="7205" max="7205" width="28.7109375" style="189" bestFit="1" customWidth="1"/>
    <col min="7206" max="7206" width="23.85546875" style="189" bestFit="1" customWidth="1"/>
    <col min="7207" max="7210" width="8.7109375" style="189"/>
    <col min="7211" max="7211" width="13.28515625" style="189" bestFit="1" customWidth="1"/>
    <col min="7212" max="7212" width="14.28515625" style="189" bestFit="1" customWidth="1"/>
    <col min="7213" max="7213" width="17.42578125" style="189" bestFit="1" customWidth="1"/>
    <col min="7214" max="7214" width="15.85546875" style="189" bestFit="1" customWidth="1"/>
    <col min="7215" max="7215" width="28.140625" style="189" bestFit="1" customWidth="1"/>
    <col min="7216" max="7216" width="13.42578125" style="189" bestFit="1" customWidth="1"/>
    <col min="7217" max="7217" width="49.85546875" style="189" bestFit="1" customWidth="1"/>
    <col min="7218" max="7218" width="24" style="189" bestFit="1" customWidth="1"/>
    <col min="7219" max="7219" width="75.5703125" style="189" customWidth="1"/>
    <col min="7220" max="7424" width="8.7109375" style="189"/>
    <col min="7425" max="7425" width="66.7109375" style="189" bestFit="1" customWidth="1"/>
    <col min="7426" max="7426" width="165" style="189" bestFit="1" customWidth="1"/>
    <col min="7427" max="7427" width="18.5703125" style="189" bestFit="1" customWidth="1"/>
    <col min="7428" max="7428" width="19" style="189" bestFit="1" customWidth="1"/>
    <col min="7429" max="7429" width="19.5703125" style="189" bestFit="1" customWidth="1"/>
    <col min="7430" max="7430" width="36.7109375" style="189" bestFit="1" customWidth="1"/>
    <col min="7431" max="7431" width="37.42578125" style="189" bestFit="1" customWidth="1"/>
    <col min="7432" max="7432" width="16.140625" style="189" bestFit="1" customWidth="1"/>
    <col min="7433" max="7433" width="19.5703125" style="189" bestFit="1" customWidth="1"/>
    <col min="7434" max="7434" width="14.28515625" style="189" bestFit="1" customWidth="1"/>
    <col min="7435" max="7435" width="19" style="189" bestFit="1" customWidth="1"/>
    <col min="7436" max="7436" width="13.140625" style="189" bestFit="1" customWidth="1"/>
    <col min="7437" max="7437" width="16.140625" style="189" bestFit="1" customWidth="1"/>
    <col min="7438" max="7438" width="13.7109375" style="189" bestFit="1" customWidth="1"/>
    <col min="7439" max="7439" width="15" style="189" bestFit="1" customWidth="1"/>
    <col min="7440" max="7440" width="21.28515625" style="189" bestFit="1" customWidth="1"/>
    <col min="7441" max="7441" width="15.42578125" style="189" bestFit="1" customWidth="1"/>
    <col min="7442" max="7442" width="15.85546875" style="189" bestFit="1" customWidth="1"/>
    <col min="7443" max="7443" width="18" style="189" bestFit="1" customWidth="1"/>
    <col min="7444" max="7444" width="20.5703125" style="189" bestFit="1" customWidth="1"/>
    <col min="7445" max="7445" width="28" style="189" bestFit="1" customWidth="1"/>
    <col min="7446" max="7446" width="15" style="189" bestFit="1" customWidth="1"/>
    <col min="7447" max="7447" width="17.42578125" style="189" bestFit="1" customWidth="1"/>
    <col min="7448" max="7448" width="34.85546875" style="189" bestFit="1" customWidth="1"/>
    <col min="7449" max="7449" width="17.7109375" style="189" bestFit="1" customWidth="1"/>
    <col min="7450" max="7450" width="39.28515625" style="189" bestFit="1" customWidth="1"/>
    <col min="7451" max="7451" width="16.28515625" style="189" customWidth="1"/>
    <col min="7452" max="7452" width="38" style="189" bestFit="1" customWidth="1"/>
    <col min="7453" max="7453" width="27.140625" style="189" bestFit="1" customWidth="1"/>
    <col min="7454" max="7454" width="20.7109375" style="189" bestFit="1" customWidth="1"/>
    <col min="7455" max="7455" width="39.5703125" style="189" bestFit="1" customWidth="1"/>
    <col min="7456" max="7456" width="49.140625" style="189" bestFit="1" customWidth="1"/>
    <col min="7457" max="7457" width="52.5703125" style="189" bestFit="1" customWidth="1"/>
    <col min="7458" max="7458" width="51" style="189" bestFit="1" customWidth="1"/>
    <col min="7459" max="7459" width="52.5703125" style="189" bestFit="1" customWidth="1"/>
    <col min="7460" max="7460" width="39" style="189" bestFit="1" customWidth="1"/>
    <col min="7461" max="7461" width="28.7109375" style="189" bestFit="1" customWidth="1"/>
    <col min="7462" max="7462" width="23.85546875" style="189" bestFit="1" customWidth="1"/>
    <col min="7463" max="7466" width="8.7109375" style="189"/>
    <col min="7467" max="7467" width="13.28515625" style="189" bestFit="1" customWidth="1"/>
    <col min="7468" max="7468" width="14.28515625" style="189" bestFit="1" customWidth="1"/>
    <col min="7469" max="7469" width="17.42578125" style="189" bestFit="1" customWidth="1"/>
    <col min="7470" max="7470" width="15.85546875" style="189" bestFit="1" customWidth="1"/>
    <col min="7471" max="7471" width="28.140625" style="189" bestFit="1" customWidth="1"/>
    <col min="7472" max="7472" width="13.42578125" style="189" bestFit="1" customWidth="1"/>
    <col min="7473" max="7473" width="49.85546875" style="189" bestFit="1" customWidth="1"/>
    <col min="7474" max="7474" width="24" style="189" bestFit="1" customWidth="1"/>
    <col min="7475" max="7475" width="75.5703125" style="189" customWidth="1"/>
    <col min="7476" max="7680" width="8.7109375" style="189"/>
    <col min="7681" max="7681" width="66.7109375" style="189" bestFit="1" customWidth="1"/>
    <col min="7682" max="7682" width="165" style="189" bestFit="1" customWidth="1"/>
    <col min="7683" max="7683" width="18.5703125" style="189" bestFit="1" customWidth="1"/>
    <col min="7684" max="7684" width="19" style="189" bestFit="1" customWidth="1"/>
    <col min="7685" max="7685" width="19.5703125" style="189" bestFit="1" customWidth="1"/>
    <col min="7686" max="7686" width="36.7109375" style="189" bestFit="1" customWidth="1"/>
    <col min="7687" max="7687" width="37.42578125" style="189" bestFit="1" customWidth="1"/>
    <col min="7688" max="7688" width="16.140625" style="189" bestFit="1" customWidth="1"/>
    <col min="7689" max="7689" width="19.5703125" style="189" bestFit="1" customWidth="1"/>
    <col min="7690" max="7690" width="14.28515625" style="189" bestFit="1" customWidth="1"/>
    <col min="7691" max="7691" width="19" style="189" bestFit="1" customWidth="1"/>
    <col min="7692" max="7692" width="13.140625" style="189" bestFit="1" customWidth="1"/>
    <col min="7693" max="7693" width="16.140625" style="189" bestFit="1" customWidth="1"/>
    <col min="7694" max="7694" width="13.7109375" style="189" bestFit="1" customWidth="1"/>
    <col min="7695" max="7695" width="15" style="189" bestFit="1" customWidth="1"/>
    <col min="7696" max="7696" width="21.28515625" style="189" bestFit="1" customWidth="1"/>
    <col min="7697" max="7697" width="15.42578125" style="189" bestFit="1" customWidth="1"/>
    <col min="7698" max="7698" width="15.85546875" style="189" bestFit="1" customWidth="1"/>
    <col min="7699" max="7699" width="18" style="189" bestFit="1" customWidth="1"/>
    <col min="7700" max="7700" width="20.5703125" style="189" bestFit="1" customWidth="1"/>
    <col min="7701" max="7701" width="28" style="189" bestFit="1" customWidth="1"/>
    <col min="7702" max="7702" width="15" style="189" bestFit="1" customWidth="1"/>
    <col min="7703" max="7703" width="17.42578125" style="189" bestFit="1" customWidth="1"/>
    <col min="7704" max="7704" width="34.85546875" style="189" bestFit="1" customWidth="1"/>
    <col min="7705" max="7705" width="17.7109375" style="189" bestFit="1" customWidth="1"/>
    <col min="7706" max="7706" width="39.28515625" style="189" bestFit="1" customWidth="1"/>
    <col min="7707" max="7707" width="16.28515625" style="189" customWidth="1"/>
    <col min="7708" max="7708" width="38" style="189" bestFit="1" customWidth="1"/>
    <col min="7709" max="7709" width="27.140625" style="189" bestFit="1" customWidth="1"/>
    <col min="7710" max="7710" width="20.7109375" style="189" bestFit="1" customWidth="1"/>
    <col min="7711" max="7711" width="39.5703125" style="189" bestFit="1" customWidth="1"/>
    <col min="7712" max="7712" width="49.140625" style="189" bestFit="1" customWidth="1"/>
    <col min="7713" max="7713" width="52.5703125" style="189" bestFit="1" customWidth="1"/>
    <col min="7714" max="7714" width="51" style="189" bestFit="1" customWidth="1"/>
    <col min="7715" max="7715" width="52.5703125" style="189" bestFit="1" customWidth="1"/>
    <col min="7716" max="7716" width="39" style="189" bestFit="1" customWidth="1"/>
    <col min="7717" max="7717" width="28.7109375" style="189" bestFit="1" customWidth="1"/>
    <col min="7718" max="7718" width="23.85546875" style="189" bestFit="1" customWidth="1"/>
    <col min="7719" max="7722" width="8.7109375" style="189"/>
    <col min="7723" max="7723" width="13.28515625" style="189" bestFit="1" customWidth="1"/>
    <col min="7724" max="7724" width="14.28515625" style="189" bestFit="1" customWidth="1"/>
    <col min="7725" max="7725" width="17.42578125" style="189" bestFit="1" customWidth="1"/>
    <col min="7726" max="7726" width="15.85546875" style="189" bestFit="1" customWidth="1"/>
    <col min="7727" max="7727" width="28.140625" style="189" bestFit="1" customWidth="1"/>
    <col min="7728" max="7728" width="13.42578125" style="189" bestFit="1" customWidth="1"/>
    <col min="7729" max="7729" width="49.85546875" style="189" bestFit="1" customWidth="1"/>
    <col min="7730" max="7730" width="24" style="189" bestFit="1" customWidth="1"/>
    <col min="7731" max="7731" width="75.5703125" style="189" customWidth="1"/>
    <col min="7732" max="7936" width="8.7109375" style="189"/>
    <col min="7937" max="7937" width="66.7109375" style="189" bestFit="1" customWidth="1"/>
    <col min="7938" max="7938" width="165" style="189" bestFit="1" customWidth="1"/>
    <col min="7939" max="7939" width="18.5703125" style="189" bestFit="1" customWidth="1"/>
    <col min="7940" max="7940" width="19" style="189" bestFit="1" customWidth="1"/>
    <col min="7941" max="7941" width="19.5703125" style="189" bestFit="1" customWidth="1"/>
    <col min="7942" max="7942" width="36.7109375" style="189" bestFit="1" customWidth="1"/>
    <col min="7943" max="7943" width="37.42578125" style="189" bestFit="1" customWidth="1"/>
    <col min="7944" max="7944" width="16.140625" style="189" bestFit="1" customWidth="1"/>
    <col min="7945" max="7945" width="19.5703125" style="189" bestFit="1" customWidth="1"/>
    <col min="7946" max="7946" width="14.28515625" style="189" bestFit="1" customWidth="1"/>
    <col min="7947" max="7947" width="19" style="189" bestFit="1" customWidth="1"/>
    <col min="7948" max="7948" width="13.140625" style="189" bestFit="1" customWidth="1"/>
    <col min="7949" max="7949" width="16.140625" style="189" bestFit="1" customWidth="1"/>
    <col min="7950" max="7950" width="13.7109375" style="189" bestFit="1" customWidth="1"/>
    <col min="7951" max="7951" width="15" style="189" bestFit="1" customWidth="1"/>
    <col min="7952" max="7952" width="21.28515625" style="189" bestFit="1" customWidth="1"/>
    <col min="7953" max="7953" width="15.42578125" style="189" bestFit="1" customWidth="1"/>
    <col min="7954" max="7954" width="15.85546875" style="189" bestFit="1" customWidth="1"/>
    <col min="7955" max="7955" width="18" style="189" bestFit="1" customWidth="1"/>
    <col min="7956" max="7956" width="20.5703125" style="189" bestFit="1" customWidth="1"/>
    <col min="7957" max="7957" width="28" style="189" bestFit="1" customWidth="1"/>
    <col min="7958" max="7958" width="15" style="189" bestFit="1" customWidth="1"/>
    <col min="7959" max="7959" width="17.42578125" style="189" bestFit="1" customWidth="1"/>
    <col min="7960" max="7960" width="34.85546875" style="189" bestFit="1" customWidth="1"/>
    <col min="7961" max="7961" width="17.7109375" style="189" bestFit="1" customWidth="1"/>
    <col min="7962" max="7962" width="39.28515625" style="189" bestFit="1" customWidth="1"/>
    <col min="7963" max="7963" width="16.28515625" style="189" customWidth="1"/>
    <col min="7964" max="7964" width="38" style="189" bestFit="1" customWidth="1"/>
    <col min="7965" max="7965" width="27.140625" style="189" bestFit="1" customWidth="1"/>
    <col min="7966" max="7966" width="20.7109375" style="189" bestFit="1" customWidth="1"/>
    <col min="7967" max="7967" width="39.5703125" style="189" bestFit="1" customWidth="1"/>
    <col min="7968" max="7968" width="49.140625" style="189" bestFit="1" customWidth="1"/>
    <col min="7969" max="7969" width="52.5703125" style="189" bestFit="1" customWidth="1"/>
    <col min="7970" max="7970" width="51" style="189" bestFit="1" customWidth="1"/>
    <col min="7971" max="7971" width="52.5703125" style="189" bestFit="1" customWidth="1"/>
    <col min="7972" max="7972" width="39" style="189" bestFit="1" customWidth="1"/>
    <col min="7973" max="7973" width="28.7109375" style="189" bestFit="1" customWidth="1"/>
    <col min="7974" max="7974" width="23.85546875" style="189" bestFit="1" customWidth="1"/>
    <col min="7975" max="7978" width="8.7109375" style="189"/>
    <col min="7979" max="7979" width="13.28515625" style="189" bestFit="1" customWidth="1"/>
    <col min="7980" max="7980" width="14.28515625" style="189" bestFit="1" customWidth="1"/>
    <col min="7981" max="7981" width="17.42578125" style="189" bestFit="1" customWidth="1"/>
    <col min="7982" max="7982" width="15.85546875" style="189" bestFit="1" customWidth="1"/>
    <col min="7983" max="7983" width="28.140625" style="189" bestFit="1" customWidth="1"/>
    <col min="7984" max="7984" width="13.42578125" style="189" bestFit="1" customWidth="1"/>
    <col min="7985" max="7985" width="49.85546875" style="189" bestFit="1" customWidth="1"/>
    <col min="7986" max="7986" width="24" style="189" bestFit="1" customWidth="1"/>
    <col min="7987" max="7987" width="75.5703125" style="189" customWidth="1"/>
    <col min="7988" max="8192" width="8.7109375" style="189"/>
    <col min="8193" max="8193" width="66.7109375" style="189" bestFit="1" customWidth="1"/>
    <col min="8194" max="8194" width="165" style="189" bestFit="1" customWidth="1"/>
    <col min="8195" max="8195" width="18.5703125" style="189" bestFit="1" customWidth="1"/>
    <col min="8196" max="8196" width="19" style="189" bestFit="1" customWidth="1"/>
    <col min="8197" max="8197" width="19.5703125" style="189" bestFit="1" customWidth="1"/>
    <col min="8198" max="8198" width="36.7109375" style="189" bestFit="1" customWidth="1"/>
    <col min="8199" max="8199" width="37.42578125" style="189" bestFit="1" customWidth="1"/>
    <col min="8200" max="8200" width="16.140625" style="189" bestFit="1" customWidth="1"/>
    <col min="8201" max="8201" width="19.5703125" style="189" bestFit="1" customWidth="1"/>
    <col min="8202" max="8202" width="14.28515625" style="189" bestFit="1" customWidth="1"/>
    <col min="8203" max="8203" width="19" style="189" bestFit="1" customWidth="1"/>
    <col min="8204" max="8204" width="13.140625" style="189" bestFit="1" customWidth="1"/>
    <col min="8205" max="8205" width="16.140625" style="189" bestFit="1" customWidth="1"/>
    <col min="8206" max="8206" width="13.7109375" style="189" bestFit="1" customWidth="1"/>
    <col min="8207" max="8207" width="15" style="189" bestFit="1" customWidth="1"/>
    <col min="8208" max="8208" width="21.28515625" style="189" bestFit="1" customWidth="1"/>
    <col min="8209" max="8209" width="15.42578125" style="189" bestFit="1" customWidth="1"/>
    <col min="8210" max="8210" width="15.85546875" style="189" bestFit="1" customWidth="1"/>
    <col min="8211" max="8211" width="18" style="189" bestFit="1" customWidth="1"/>
    <col min="8212" max="8212" width="20.5703125" style="189" bestFit="1" customWidth="1"/>
    <col min="8213" max="8213" width="28" style="189" bestFit="1" customWidth="1"/>
    <col min="8214" max="8214" width="15" style="189" bestFit="1" customWidth="1"/>
    <col min="8215" max="8215" width="17.42578125" style="189" bestFit="1" customWidth="1"/>
    <col min="8216" max="8216" width="34.85546875" style="189" bestFit="1" customWidth="1"/>
    <col min="8217" max="8217" width="17.7109375" style="189" bestFit="1" customWidth="1"/>
    <col min="8218" max="8218" width="39.28515625" style="189" bestFit="1" customWidth="1"/>
    <col min="8219" max="8219" width="16.28515625" style="189" customWidth="1"/>
    <col min="8220" max="8220" width="38" style="189" bestFit="1" customWidth="1"/>
    <col min="8221" max="8221" width="27.140625" style="189" bestFit="1" customWidth="1"/>
    <col min="8222" max="8222" width="20.7109375" style="189" bestFit="1" customWidth="1"/>
    <col min="8223" max="8223" width="39.5703125" style="189" bestFit="1" customWidth="1"/>
    <col min="8224" max="8224" width="49.140625" style="189" bestFit="1" customWidth="1"/>
    <col min="8225" max="8225" width="52.5703125" style="189" bestFit="1" customWidth="1"/>
    <col min="8226" max="8226" width="51" style="189" bestFit="1" customWidth="1"/>
    <col min="8227" max="8227" width="52.5703125" style="189" bestFit="1" customWidth="1"/>
    <col min="8228" max="8228" width="39" style="189" bestFit="1" customWidth="1"/>
    <col min="8229" max="8229" width="28.7109375" style="189" bestFit="1" customWidth="1"/>
    <col min="8230" max="8230" width="23.85546875" style="189" bestFit="1" customWidth="1"/>
    <col min="8231" max="8234" width="8.7109375" style="189"/>
    <col min="8235" max="8235" width="13.28515625" style="189" bestFit="1" customWidth="1"/>
    <col min="8236" max="8236" width="14.28515625" style="189" bestFit="1" customWidth="1"/>
    <col min="8237" max="8237" width="17.42578125" style="189" bestFit="1" customWidth="1"/>
    <col min="8238" max="8238" width="15.85546875" style="189" bestFit="1" customWidth="1"/>
    <col min="8239" max="8239" width="28.140625" style="189" bestFit="1" customWidth="1"/>
    <col min="8240" max="8240" width="13.42578125" style="189" bestFit="1" customWidth="1"/>
    <col min="8241" max="8241" width="49.85546875" style="189" bestFit="1" customWidth="1"/>
    <col min="8242" max="8242" width="24" style="189" bestFit="1" customWidth="1"/>
    <col min="8243" max="8243" width="75.5703125" style="189" customWidth="1"/>
    <col min="8244" max="8448" width="8.7109375" style="189"/>
    <col min="8449" max="8449" width="66.7109375" style="189" bestFit="1" customWidth="1"/>
    <col min="8450" max="8450" width="165" style="189" bestFit="1" customWidth="1"/>
    <col min="8451" max="8451" width="18.5703125" style="189" bestFit="1" customWidth="1"/>
    <col min="8452" max="8452" width="19" style="189" bestFit="1" customWidth="1"/>
    <col min="8453" max="8453" width="19.5703125" style="189" bestFit="1" customWidth="1"/>
    <col min="8454" max="8454" width="36.7109375" style="189" bestFit="1" customWidth="1"/>
    <col min="8455" max="8455" width="37.42578125" style="189" bestFit="1" customWidth="1"/>
    <col min="8456" max="8456" width="16.140625" style="189" bestFit="1" customWidth="1"/>
    <col min="8457" max="8457" width="19.5703125" style="189" bestFit="1" customWidth="1"/>
    <col min="8458" max="8458" width="14.28515625" style="189" bestFit="1" customWidth="1"/>
    <col min="8459" max="8459" width="19" style="189" bestFit="1" customWidth="1"/>
    <col min="8460" max="8460" width="13.140625" style="189" bestFit="1" customWidth="1"/>
    <col min="8461" max="8461" width="16.140625" style="189" bestFit="1" customWidth="1"/>
    <col min="8462" max="8462" width="13.7109375" style="189" bestFit="1" customWidth="1"/>
    <col min="8463" max="8463" width="15" style="189" bestFit="1" customWidth="1"/>
    <col min="8464" max="8464" width="21.28515625" style="189" bestFit="1" customWidth="1"/>
    <col min="8465" max="8465" width="15.42578125" style="189" bestFit="1" customWidth="1"/>
    <col min="8466" max="8466" width="15.85546875" style="189" bestFit="1" customWidth="1"/>
    <col min="8467" max="8467" width="18" style="189" bestFit="1" customWidth="1"/>
    <col min="8468" max="8468" width="20.5703125" style="189" bestFit="1" customWidth="1"/>
    <col min="8469" max="8469" width="28" style="189" bestFit="1" customWidth="1"/>
    <col min="8470" max="8470" width="15" style="189" bestFit="1" customWidth="1"/>
    <col min="8471" max="8471" width="17.42578125" style="189" bestFit="1" customWidth="1"/>
    <col min="8472" max="8472" width="34.85546875" style="189" bestFit="1" customWidth="1"/>
    <col min="8473" max="8473" width="17.7109375" style="189" bestFit="1" customWidth="1"/>
    <col min="8474" max="8474" width="39.28515625" style="189" bestFit="1" customWidth="1"/>
    <col min="8475" max="8475" width="16.28515625" style="189" customWidth="1"/>
    <col min="8476" max="8476" width="38" style="189" bestFit="1" customWidth="1"/>
    <col min="8477" max="8477" width="27.140625" style="189" bestFit="1" customWidth="1"/>
    <col min="8478" max="8478" width="20.7109375" style="189" bestFit="1" customWidth="1"/>
    <col min="8479" max="8479" width="39.5703125" style="189" bestFit="1" customWidth="1"/>
    <col min="8480" max="8480" width="49.140625" style="189" bestFit="1" customWidth="1"/>
    <col min="8481" max="8481" width="52.5703125" style="189" bestFit="1" customWidth="1"/>
    <col min="8482" max="8482" width="51" style="189" bestFit="1" customWidth="1"/>
    <col min="8483" max="8483" width="52.5703125" style="189" bestFit="1" customWidth="1"/>
    <col min="8484" max="8484" width="39" style="189" bestFit="1" customWidth="1"/>
    <col min="8485" max="8485" width="28.7109375" style="189" bestFit="1" customWidth="1"/>
    <col min="8486" max="8486" width="23.85546875" style="189" bestFit="1" customWidth="1"/>
    <col min="8487" max="8490" width="8.7109375" style="189"/>
    <col min="8491" max="8491" width="13.28515625" style="189" bestFit="1" customWidth="1"/>
    <col min="8492" max="8492" width="14.28515625" style="189" bestFit="1" customWidth="1"/>
    <col min="8493" max="8493" width="17.42578125" style="189" bestFit="1" customWidth="1"/>
    <col min="8494" max="8494" width="15.85546875" style="189" bestFit="1" customWidth="1"/>
    <col min="8495" max="8495" width="28.140625" style="189" bestFit="1" customWidth="1"/>
    <col min="8496" max="8496" width="13.42578125" style="189" bestFit="1" customWidth="1"/>
    <col min="8497" max="8497" width="49.85546875" style="189" bestFit="1" customWidth="1"/>
    <col min="8498" max="8498" width="24" style="189" bestFit="1" customWidth="1"/>
    <col min="8499" max="8499" width="75.5703125" style="189" customWidth="1"/>
    <col min="8500" max="8704" width="8.7109375" style="189"/>
    <col min="8705" max="8705" width="66.7109375" style="189" bestFit="1" customWidth="1"/>
    <col min="8706" max="8706" width="165" style="189" bestFit="1" customWidth="1"/>
    <col min="8707" max="8707" width="18.5703125" style="189" bestFit="1" customWidth="1"/>
    <col min="8708" max="8708" width="19" style="189" bestFit="1" customWidth="1"/>
    <col min="8709" max="8709" width="19.5703125" style="189" bestFit="1" customWidth="1"/>
    <col min="8710" max="8710" width="36.7109375" style="189" bestFit="1" customWidth="1"/>
    <col min="8711" max="8711" width="37.42578125" style="189" bestFit="1" customWidth="1"/>
    <col min="8712" max="8712" width="16.140625" style="189" bestFit="1" customWidth="1"/>
    <col min="8713" max="8713" width="19.5703125" style="189" bestFit="1" customWidth="1"/>
    <col min="8714" max="8714" width="14.28515625" style="189" bestFit="1" customWidth="1"/>
    <col min="8715" max="8715" width="19" style="189" bestFit="1" customWidth="1"/>
    <col min="8716" max="8716" width="13.140625" style="189" bestFit="1" customWidth="1"/>
    <col min="8717" max="8717" width="16.140625" style="189" bestFit="1" customWidth="1"/>
    <col min="8718" max="8718" width="13.7109375" style="189" bestFit="1" customWidth="1"/>
    <col min="8719" max="8719" width="15" style="189" bestFit="1" customWidth="1"/>
    <col min="8720" max="8720" width="21.28515625" style="189" bestFit="1" customWidth="1"/>
    <col min="8721" max="8721" width="15.42578125" style="189" bestFit="1" customWidth="1"/>
    <col min="8722" max="8722" width="15.85546875" style="189" bestFit="1" customWidth="1"/>
    <col min="8723" max="8723" width="18" style="189" bestFit="1" customWidth="1"/>
    <col min="8724" max="8724" width="20.5703125" style="189" bestFit="1" customWidth="1"/>
    <col min="8725" max="8725" width="28" style="189" bestFit="1" customWidth="1"/>
    <col min="8726" max="8726" width="15" style="189" bestFit="1" customWidth="1"/>
    <col min="8727" max="8727" width="17.42578125" style="189" bestFit="1" customWidth="1"/>
    <col min="8728" max="8728" width="34.85546875" style="189" bestFit="1" customWidth="1"/>
    <col min="8729" max="8729" width="17.7109375" style="189" bestFit="1" customWidth="1"/>
    <col min="8730" max="8730" width="39.28515625" style="189" bestFit="1" customWidth="1"/>
    <col min="8731" max="8731" width="16.28515625" style="189" customWidth="1"/>
    <col min="8732" max="8732" width="38" style="189" bestFit="1" customWidth="1"/>
    <col min="8733" max="8733" width="27.140625" style="189" bestFit="1" customWidth="1"/>
    <col min="8734" max="8734" width="20.7109375" style="189" bestFit="1" customWidth="1"/>
    <col min="8735" max="8735" width="39.5703125" style="189" bestFit="1" customWidth="1"/>
    <col min="8736" max="8736" width="49.140625" style="189" bestFit="1" customWidth="1"/>
    <col min="8737" max="8737" width="52.5703125" style="189" bestFit="1" customWidth="1"/>
    <col min="8738" max="8738" width="51" style="189" bestFit="1" customWidth="1"/>
    <col min="8739" max="8739" width="52.5703125" style="189" bestFit="1" customWidth="1"/>
    <col min="8740" max="8740" width="39" style="189" bestFit="1" customWidth="1"/>
    <col min="8741" max="8741" width="28.7109375" style="189" bestFit="1" customWidth="1"/>
    <col min="8742" max="8742" width="23.85546875" style="189" bestFit="1" customWidth="1"/>
    <col min="8743" max="8746" width="8.7109375" style="189"/>
    <col min="8747" max="8747" width="13.28515625" style="189" bestFit="1" customWidth="1"/>
    <col min="8748" max="8748" width="14.28515625" style="189" bestFit="1" customWidth="1"/>
    <col min="8749" max="8749" width="17.42578125" style="189" bestFit="1" customWidth="1"/>
    <col min="8750" max="8750" width="15.85546875" style="189" bestFit="1" customWidth="1"/>
    <col min="8751" max="8751" width="28.140625" style="189" bestFit="1" customWidth="1"/>
    <col min="8752" max="8752" width="13.42578125" style="189" bestFit="1" customWidth="1"/>
    <col min="8753" max="8753" width="49.85546875" style="189" bestFit="1" customWidth="1"/>
    <col min="8754" max="8754" width="24" style="189" bestFit="1" customWidth="1"/>
    <col min="8755" max="8755" width="75.5703125" style="189" customWidth="1"/>
    <col min="8756" max="8960" width="8.7109375" style="189"/>
    <col min="8961" max="8961" width="66.7109375" style="189" bestFit="1" customWidth="1"/>
    <col min="8962" max="8962" width="165" style="189" bestFit="1" customWidth="1"/>
    <col min="8963" max="8963" width="18.5703125" style="189" bestFit="1" customWidth="1"/>
    <col min="8964" max="8964" width="19" style="189" bestFit="1" customWidth="1"/>
    <col min="8965" max="8965" width="19.5703125" style="189" bestFit="1" customWidth="1"/>
    <col min="8966" max="8966" width="36.7109375" style="189" bestFit="1" customWidth="1"/>
    <col min="8967" max="8967" width="37.42578125" style="189" bestFit="1" customWidth="1"/>
    <col min="8968" max="8968" width="16.140625" style="189" bestFit="1" customWidth="1"/>
    <col min="8969" max="8969" width="19.5703125" style="189" bestFit="1" customWidth="1"/>
    <col min="8970" max="8970" width="14.28515625" style="189" bestFit="1" customWidth="1"/>
    <col min="8971" max="8971" width="19" style="189" bestFit="1" customWidth="1"/>
    <col min="8972" max="8972" width="13.140625" style="189" bestFit="1" customWidth="1"/>
    <col min="8973" max="8973" width="16.140625" style="189" bestFit="1" customWidth="1"/>
    <col min="8974" max="8974" width="13.7109375" style="189" bestFit="1" customWidth="1"/>
    <col min="8975" max="8975" width="15" style="189" bestFit="1" customWidth="1"/>
    <col min="8976" max="8976" width="21.28515625" style="189" bestFit="1" customWidth="1"/>
    <col min="8977" max="8977" width="15.42578125" style="189" bestFit="1" customWidth="1"/>
    <col min="8978" max="8978" width="15.85546875" style="189" bestFit="1" customWidth="1"/>
    <col min="8979" max="8979" width="18" style="189" bestFit="1" customWidth="1"/>
    <col min="8980" max="8980" width="20.5703125" style="189" bestFit="1" customWidth="1"/>
    <col min="8981" max="8981" width="28" style="189" bestFit="1" customWidth="1"/>
    <col min="8982" max="8982" width="15" style="189" bestFit="1" customWidth="1"/>
    <col min="8983" max="8983" width="17.42578125" style="189" bestFit="1" customWidth="1"/>
    <col min="8984" max="8984" width="34.85546875" style="189" bestFit="1" customWidth="1"/>
    <col min="8985" max="8985" width="17.7109375" style="189" bestFit="1" customWidth="1"/>
    <col min="8986" max="8986" width="39.28515625" style="189" bestFit="1" customWidth="1"/>
    <col min="8987" max="8987" width="16.28515625" style="189" customWidth="1"/>
    <col min="8988" max="8988" width="38" style="189" bestFit="1" customWidth="1"/>
    <col min="8989" max="8989" width="27.140625" style="189" bestFit="1" customWidth="1"/>
    <col min="8990" max="8990" width="20.7109375" style="189" bestFit="1" customWidth="1"/>
    <col min="8991" max="8991" width="39.5703125" style="189" bestFit="1" customWidth="1"/>
    <col min="8992" max="8992" width="49.140625" style="189" bestFit="1" customWidth="1"/>
    <col min="8993" max="8993" width="52.5703125" style="189" bestFit="1" customWidth="1"/>
    <col min="8994" max="8994" width="51" style="189" bestFit="1" customWidth="1"/>
    <col min="8995" max="8995" width="52.5703125" style="189" bestFit="1" customWidth="1"/>
    <col min="8996" max="8996" width="39" style="189" bestFit="1" customWidth="1"/>
    <col min="8997" max="8997" width="28.7109375" style="189" bestFit="1" customWidth="1"/>
    <col min="8998" max="8998" width="23.85546875" style="189" bestFit="1" customWidth="1"/>
    <col min="8999" max="9002" width="8.7109375" style="189"/>
    <col min="9003" max="9003" width="13.28515625" style="189" bestFit="1" customWidth="1"/>
    <col min="9004" max="9004" width="14.28515625" style="189" bestFit="1" customWidth="1"/>
    <col min="9005" max="9005" width="17.42578125" style="189" bestFit="1" customWidth="1"/>
    <col min="9006" max="9006" width="15.85546875" style="189" bestFit="1" customWidth="1"/>
    <col min="9007" max="9007" width="28.140625" style="189" bestFit="1" customWidth="1"/>
    <col min="9008" max="9008" width="13.42578125" style="189" bestFit="1" customWidth="1"/>
    <col min="9009" max="9009" width="49.85546875" style="189" bestFit="1" customWidth="1"/>
    <col min="9010" max="9010" width="24" style="189" bestFit="1" customWidth="1"/>
    <col min="9011" max="9011" width="75.5703125" style="189" customWidth="1"/>
    <col min="9012" max="9216" width="8.7109375" style="189"/>
    <col min="9217" max="9217" width="66.7109375" style="189" bestFit="1" customWidth="1"/>
    <col min="9218" max="9218" width="165" style="189" bestFit="1" customWidth="1"/>
    <col min="9219" max="9219" width="18.5703125" style="189" bestFit="1" customWidth="1"/>
    <col min="9220" max="9220" width="19" style="189" bestFit="1" customWidth="1"/>
    <col min="9221" max="9221" width="19.5703125" style="189" bestFit="1" customWidth="1"/>
    <col min="9222" max="9222" width="36.7109375" style="189" bestFit="1" customWidth="1"/>
    <col min="9223" max="9223" width="37.42578125" style="189" bestFit="1" customWidth="1"/>
    <col min="9224" max="9224" width="16.140625" style="189" bestFit="1" customWidth="1"/>
    <col min="9225" max="9225" width="19.5703125" style="189" bestFit="1" customWidth="1"/>
    <col min="9226" max="9226" width="14.28515625" style="189" bestFit="1" customWidth="1"/>
    <col min="9227" max="9227" width="19" style="189" bestFit="1" customWidth="1"/>
    <col min="9228" max="9228" width="13.140625" style="189" bestFit="1" customWidth="1"/>
    <col min="9229" max="9229" width="16.140625" style="189" bestFit="1" customWidth="1"/>
    <col min="9230" max="9230" width="13.7109375" style="189" bestFit="1" customWidth="1"/>
    <col min="9231" max="9231" width="15" style="189" bestFit="1" customWidth="1"/>
    <col min="9232" max="9232" width="21.28515625" style="189" bestFit="1" customWidth="1"/>
    <col min="9233" max="9233" width="15.42578125" style="189" bestFit="1" customWidth="1"/>
    <col min="9234" max="9234" width="15.85546875" style="189" bestFit="1" customWidth="1"/>
    <col min="9235" max="9235" width="18" style="189" bestFit="1" customWidth="1"/>
    <col min="9236" max="9236" width="20.5703125" style="189" bestFit="1" customWidth="1"/>
    <col min="9237" max="9237" width="28" style="189" bestFit="1" customWidth="1"/>
    <col min="9238" max="9238" width="15" style="189" bestFit="1" customWidth="1"/>
    <col min="9239" max="9239" width="17.42578125" style="189" bestFit="1" customWidth="1"/>
    <col min="9240" max="9240" width="34.85546875" style="189" bestFit="1" customWidth="1"/>
    <col min="9241" max="9241" width="17.7109375" style="189" bestFit="1" customWidth="1"/>
    <col min="9242" max="9242" width="39.28515625" style="189" bestFit="1" customWidth="1"/>
    <col min="9243" max="9243" width="16.28515625" style="189" customWidth="1"/>
    <col min="9244" max="9244" width="38" style="189" bestFit="1" customWidth="1"/>
    <col min="9245" max="9245" width="27.140625" style="189" bestFit="1" customWidth="1"/>
    <col min="9246" max="9246" width="20.7109375" style="189" bestFit="1" customWidth="1"/>
    <col min="9247" max="9247" width="39.5703125" style="189" bestFit="1" customWidth="1"/>
    <col min="9248" max="9248" width="49.140625" style="189" bestFit="1" customWidth="1"/>
    <col min="9249" max="9249" width="52.5703125" style="189" bestFit="1" customWidth="1"/>
    <col min="9250" max="9250" width="51" style="189" bestFit="1" customWidth="1"/>
    <col min="9251" max="9251" width="52.5703125" style="189" bestFit="1" customWidth="1"/>
    <col min="9252" max="9252" width="39" style="189" bestFit="1" customWidth="1"/>
    <col min="9253" max="9253" width="28.7109375" style="189" bestFit="1" customWidth="1"/>
    <col min="9254" max="9254" width="23.85546875" style="189" bestFit="1" customWidth="1"/>
    <col min="9255" max="9258" width="8.7109375" style="189"/>
    <col min="9259" max="9259" width="13.28515625" style="189" bestFit="1" customWidth="1"/>
    <col min="9260" max="9260" width="14.28515625" style="189" bestFit="1" customWidth="1"/>
    <col min="9261" max="9261" width="17.42578125" style="189" bestFit="1" customWidth="1"/>
    <col min="9262" max="9262" width="15.85546875" style="189" bestFit="1" customWidth="1"/>
    <col min="9263" max="9263" width="28.140625" style="189" bestFit="1" customWidth="1"/>
    <col min="9264" max="9264" width="13.42578125" style="189" bestFit="1" customWidth="1"/>
    <col min="9265" max="9265" width="49.85546875" style="189" bestFit="1" customWidth="1"/>
    <col min="9266" max="9266" width="24" style="189" bestFit="1" customWidth="1"/>
    <col min="9267" max="9267" width="75.5703125" style="189" customWidth="1"/>
    <col min="9268" max="9472" width="8.7109375" style="189"/>
    <col min="9473" max="9473" width="66.7109375" style="189" bestFit="1" customWidth="1"/>
    <col min="9474" max="9474" width="165" style="189" bestFit="1" customWidth="1"/>
    <col min="9475" max="9475" width="18.5703125" style="189" bestFit="1" customWidth="1"/>
    <col min="9476" max="9476" width="19" style="189" bestFit="1" customWidth="1"/>
    <col min="9477" max="9477" width="19.5703125" style="189" bestFit="1" customWidth="1"/>
    <col min="9478" max="9478" width="36.7109375" style="189" bestFit="1" customWidth="1"/>
    <col min="9479" max="9479" width="37.42578125" style="189" bestFit="1" customWidth="1"/>
    <col min="9480" max="9480" width="16.140625" style="189" bestFit="1" customWidth="1"/>
    <col min="9481" max="9481" width="19.5703125" style="189" bestFit="1" customWidth="1"/>
    <col min="9482" max="9482" width="14.28515625" style="189" bestFit="1" customWidth="1"/>
    <col min="9483" max="9483" width="19" style="189" bestFit="1" customWidth="1"/>
    <col min="9484" max="9484" width="13.140625" style="189" bestFit="1" customWidth="1"/>
    <col min="9485" max="9485" width="16.140625" style="189" bestFit="1" customWidth="1"/>
    <col min="9486" max="9486" width="13.7109375" style="189" bestFit="1" customWidth="1"/>
    <col min="9487" max="9487" width="15" style="189" bestFit="1" customWidth="1"/>
    <col min="9488" max="9488" width="21.28515625" style="189" bestFit="1" customWidth="1"/>
    <col min="9489" max="9489" width="15.42578125" style="189" bestFit="1" customWidth="1"/>
    <col min="9490" max="9490" width="15.85546875" style="189" bestFit="1" customWidth="1"/>
    <col min="9491" max="9491" width="18" style="189" bestFit="1" customWidth="1"/>
    <col min="9492" max="9492" width="20.5703125" style="189" bestFit="1" customWidth="1"/>
    <col min="9493" max="9493" width="28" style="189" bestFit="1" customWidth="1"/>
    <col min="9494" max="9494" width="15" style="189" bestFit="1" customWidth="1"/>
    <col min="9495" max="9495" width="17.42578125" style="189" bestFit="1" customWidth="1"/>
    <col min="9496" max="9496" width="34.85546875" style="189" bestFit="1" customWidth="1"/>
    <col min="9497" max="9497" width="17.7109375" style="189" bestFit="1" customWidth="1"/>
    <col min="9498" max="9498" width="39.28515625" style="189" bestFit="1" customWidth="1"/>
    <col min="9499" max="9499" width="16.28515625" style="189" customWidth="1"/>
    <col min="9500" max="9500" width="38" style="189" bestFit="1" customWidth="1"/>
    <col min="9501" max="9501" width="27.140625" style="189" bestFit="1" customWidth="1"/>
    <col min="9502" max="9502" width="20.7109375" style="189" bestFit="1" customWidth="1"/>
    <col min="9503" max="9503" width="39.5703125" style="189" bestFit="1" customWidth="1"/>
    <col min="9504" max="9504" width="49.140625" style="189" bestFit="1" customWidth="1"/>
    <col min="9505" max="9505" width="52.5703125" style="189" bestFit="1" customWidth="1"/>
    <col min="9506" max="9506" width="51" style="189" bestFit="1" customWidth="1"/>
    <col min="9507" max="9507" width="52.5703125" style="189" bestFit="1" customWidth="1"/>
    <col min="9508" max="9508" width="39" style="189" bestFit="1" customWidth="1"/>
    <col min="9509" max="9509" width="28.7109375" style="189" bestFit="1" customWidth="1"/>
    <col min="9510" max="9510" width="23.85546875" style="189" bestFit="1" customWidth="1"/>
    <col min="9511" max="9514" width="8.7109375" style="189"/>
    <col min="9515" max="9515" width="13.28515625" style="189" bestFit="1" customWidth="1"/>
    <col min="9516" max="9516" width="14.28515625" style="189" bestFit="1" customWidth="1"/>
    <col min="9517" max="9517" width="17.42578125" style="189" bestFit="1" customWidth="1"/>
    <col min="9518" max="9518" width="15.85546875" style="189" bestFit="1" customWidth="1"/>
    <col min="9519" max="9519" width="28.140625" style="189" bestFit="1" customWidth="1"/>
    <col min="9520" max="9520" width="13.42578125" style="189" bestFit="1" customWidth="1"/>
    <col min="9521" max="9521" width="49.85546875" style="189" bestFit="1" customWidth="1"/>
    <col min="9522" max="9522" width="24" style="189" bestFit="1" customWidth="1"/>
    <col min="9523" max="9523" width="75.5703125" style="189" customWidth="1"/>
    <col min="9524" max="9728" width="8.7109375" style="189"/>
    <col min="9729" max="9729" width="66.7109375" style="189" bestFit="1" customWidth="1"/>
    <col min="9730" max="9730" width="165" style="189" bestFit="1" customWidth="1"/>
    <col min="9731" max="9731" width="18.5703125" style="189" bestFit="1" customWidth="1"/>
    <col min="9732" max="9732" width="19" style="189" bestFit="1" customWidth="1"/>
    <col min="9733" max="9733" width="19.5703125" style="189" bestFit="1" customWidth="1"/>
    <col min="9734" max="9734" width="36.7109375" style="189" bestFit="1" customWidth="1"/>
    <col min="9735" max="9735" width="37.42578125" style="189" bestFit="1" customWidth="1"/>
    <col min="9736" max="9736" width="16.140625" style="189" bestFit="1" customWidth="1"/>
    <col min="9737" max="9737" width="19.5703125" style="189" bestFit="1" customWidth="1"/>
    <col min="9738" max="9738" width="14.28515625" style="189" bestFit="1" customWidth="1"/>
    <col min="9739" max="9739" width="19" style="189" bestFit="1" customWidth="1"/>
    <col min="9740" max="9740" width="13.140625" style="189" bestFit="1" customWidth="1"/>
    <col min="9741" max="9741" width="16.140625" style="189" bestFit="1" customWidth="1"/>
    <col min="9742" max="9742" width="13.7109375" style="189" bestFit="1" customWidth="1"/>
    <col min="9743" max="9743" width="15" style="189" bestFit="1" customWidth="1"/>
    <col min="9744" max="9744" width="21.28515625" style="189" bestFit="1" customWidth="1"/>
    <col min="9745" max="9745" width="15.42578125" style="189" bestFit="1" customWidth="1"/>
    <col min="9746" max="9746" width="15.85546875" style="189" bestFit="1" customWidth="1"/>
    <col min="9747" max="9747" width="18" style="189" bestFit="1" customWidth="1"/>
    <col min="9748" max="9748" width="20.5703125" style="189" bestFit="1" customWidth="1"/>
    <col min="9749" max="9749" width="28" style="189" bestFit="1" customWidth="1"/>
    <col min="9750" max="9750" width="15" style="189" bestFit="1" customWidth="1"/>
    <col min="9751" max="9751" width="17.42578125" style="189" bestFit="1" customWidth="1"/>
    <col min="9752" max="9752" width="34.85546875" style="189" bestFit="1" customWidth="1"/>
    <col min="9753" max="9753" width="17.7109375" style="189" bestFit="1" customWidth="1"/>
    <col min="9754" max="9754" width="39.28515625" style="189" bestFit="1" customWidth="1"/>
    <col min="9755" max="9755" width="16.28515625" style="189" customWidth="1"/>
    <col min="9756" max="9756" width="38" style="189" bestFit="1" customWidth="1"/>
    <col min="9757" max="9757" width="27.140625" style="189" bestFit="1" customWidth="1"/>
    <col min="9758" max="9758" width="20.7109375" style="189" bestFit="1" customWidth="1"/>
    <col min="9759" max="9759" width="39.5703125" style="189" bestFit="1" customWidth="1"/>
    <col min="9760" max="9760" width="49.140625" style="189" bestFit="1" customWidth="1"/>
    <col min="9761" max="9761" width="52.5703125" style="189" bestFit="1" customWidth="1"/>
    <col min="9762" max="9762" width="51" style="189" bestFit="1" customWidth="1"/>
    <col min="9763" max="9763" width="52.5703125" style="189" bestFit="1" customWidth="1"/>
    <col min="9764" max="9764" width="39" style="189" bestFit="1" customWidth="1"/>
    <col min="9765" max="9765" width="28.7109375" style="189" bestFit="1" customWidth="1"/>
    <col min="9766" max="9766" width="23.85546875" style="189" bestFit="1" customWidth="1"/>
    <col min="9767" max="9770" width="8.7109375" style="189"/>
    <col min="9771" max="9771" width="13.28515625" style="189" bestFit="1" customWidth="1"/>
    <col min="9772" max="9772" width="14.28515625" style="189" bestFit="1" customWidth="1"/>
    <col min="9773" max="9773" width="17.42578125" style="189" bestFit="1" customWidth="1"/>
    <col min="9774" max="9774" width="15.85546875" style="189" bestFit="1" customWidth="1"/>
    <col min="9775" max="9775" width="28.140625" style="189" bestFit="1" customWidth="1"/>
    <col min="9776" max="9776" width="13.42578125" style="189" bestFit="1" customWidth="1"/>
    <col min="9777" max="9777" width="49.85546875" style="189" bestFit="1" customWidth="1"/>
    <col min="9778" max="9778" width="24" style="189" bestFit="1" customWidth="1"/>
    <col min="9779" max="9779" width="75.5703125" style="189" customWidth="1"/>
    <col min="9780" max="9984" width="8.7109375" style="189"/>
    <col min="9985" max="9985" width="66.7109375" style="189" bestFit="1" customWidth="1"/>
    <col min="9986" max="9986" width="165" style="189" bestFit="1" customWidth="1"/>
    <col min="9987" max="9987" width="18.5703125" style="189" bestFit="1" customWidth="1"/>
    <col min="9988" max="9988" width="19" style="189" bestFit="1" customWidth="1"/>
    <col min="9989" max="9989" width="19.5703125" style="189" bestFit="1" customWidth="1"/>
    <col min="9990" max="9990" width="36.7109375" style="189" bestFit="1" customWidth="1"/>
    <col min="9991" max="9991" width="37.42578125" style="189" bestFit="1" customWidth="1"/>
    <col min="9992" max="9992" width="16.140625" style="189" bestFit="1" customWidth="1"/>
    <col min="9993" max="9993" width="19.5703125" style="189" bestFit="1" customWidth="1"/>
    <col min="9994" max="9994" width="14.28515625" style="189" bestFit="1" customWidth="1"/>
    <col min="9995" max="9995" width="19" style="189" bestFit="1" customWidth="1"/>
    <col min="9996" max="9996" width="13.140625" style="189" bestFit="1" customWidth="1"/>
    <col min="9997" max="9997" width="16.140625" style="189" bestFit="1" customWidth="1"/>
    <col min="9998" max="9998" width="13.7109375" style="189" bestFit="1" customWidth="1"/>
    <col min="9999" max="9999" width="15" style="189" bestFit="1" customWidth="1"/>
    <col min="10000" max="10000" width="21.28515625" style="189" bestFit="1" customWidth="1"/>
    <col min="10001" max="10001" width="15.42578125" style="189" bestFit="1" customWidth="1"/>
    <col min="10002" max="10002" width="15.85546875" style="189" bestFit="1" customWidth="1"/>
    <col min="10003" max="10003" width="18" style="189" bestFit="1" customWidth="1"/>
    <col min="10004" max="10004" width="20.5703125" style="189" bestFit="1" customWidth="1"/>
    <col min="10005" max="10005" width="28" style="189" bestFit="1" customWidth="1"/>
    <col min="10006" max="10006" width="15" style="189" bestFit="1" customWidth="1"/>
    <col min="10007" max="10007" width="17.42578125" style="189" bestFit="1" customWidth="1"/>
    <col min="10008" max="10008" width="34.85546875" style="189" bestFit="1" customWidth="1"/>
    <col min="10009" max="10009" width="17.7109375" style="189" bestFit="1" customWidth="1"/>
    <col min="10010" max="10010" width="39.28515625" style="189" bestFit="1" customWidth="1"/>
    <col min="10011" max="10011" width="16.28515625" style="189" customWidth="1"/>
    <col min="10012" max="10012" width="38" style="189" bestFit="1" customWidth="1"/>
    <col min="10013" max="10013" width="27.140625" style="189" bestFit="1" customWidth="1"/>
    <col min="10014" max="10014" width="20.7109375" style="189" bestFit="1" customWidth="1"/>
    <col min="10015" max="10015" width="39.5703125" style="189" bestFit="1" customWidth="1"/>
    <col min="10016" max="10016" width="49.140625" style="189" bestFit="1" customWidth="1"/>
    <col min="10017" max="10017" width="52.5703125" style="189" bestFit="1" customWidth="1"/>
    <col min="10018" max="10018" width="51" style="189" bestFit="1" customWidth="1"/>
    <col min="10019" max="10019" width="52.5703125" style="189" bestFit="1" customWidth="1"/>
    <col min="10020" max="10020" width="39" style="189" bestFit="1" customWidth="1"/>
    <col min="10021" max="10021" width="28.7109375" style="189" bestFit="1" customWidth="1"/>
    <col min="10022" max="10022" width="23.85546875" style="189" bestFit="1" customWidth="1"/>
    <col min="10023" max="10026" width="8.7109375" style="189"/>
    <col min="10027" max="10027" width="13.28515625" style="189" bestFit="1" customWidth="1"/>
    <col min="10028" max="10028" width="14.28515625" style="189" bestFit="1" customWidth="1"/>
    <col min="10029" max="10029" width="17.42578125" style="189" bestFit="1" customWidth="1"/>
    <col min="10030" max="10030" width="15.85546875" style="189" bestFit="1" customWidth="1"/>
    <col min="10031" max="10031" width="28.140625" style="189" bestFit="1" customWidth="1"/>
    <col min="10032" max="10032" width="13.42578125" style="189" bestFit="1" customWidth="1"/>
    <col min="10033" max="10033" width="49.85546875" style="189" bestFit="1" customWidth="1"/>
    <col min="10034" max="10034" width="24" style="189" bestFit="1" customWidth="1"/>
    <col min="10035" max="10035" width="75.5703125" style="189" customWidth="1"/>
    <col min="10036" max="10240" width="8.7109375" style="189"/>
    <col min="10241" max="10241" width="66.7109375" style="189" bestFit="1" customWidth="1"/>
    <col min="10242" max="10242" width="165" style="189" bestFit="1" customWidth="1"/>
    <col min="10243" max="10243" width="18.5703125" style="189" bestFit="1" customWidth="1"/>
    <col min="10244" max="10244" width="19" style="189" bestFit="1" customWidth="1"/>
    <col min="10245" max="10245" width="19.5703125" style="189" bestFit="1" customWidth="1"/>
    <col min="10246" max="10246" width="36.7109375" style="189" bestFit="1" customWidth="1"/>
    <col min="10247" max="10247" width="37.42578125" style="189" bestFit="1" customWidth="1"/>
    <col min="10248" max="10248" width="16.140625" style="189" bestFit="1" customWidth="1"/>
    <col min="10249" max="10249" width="19.5703125" style="189" bestFit="1" customWidth="1"/>
    <col min="10250" max="10250" width="14.28515625" style="189" bestFit="1" customWidth="1"/>
    <col min="10251" max="10251" width="19" style="189" bestFit="1" customWidth="1"/>
    <col min="10252" max="10252" width="13.140625" style="189" bestFit="1" customWidth="1"/>
    <col min="10253" max="10253" width="16.140625" style="189" bestFit="1" customWidth="1"/>
    <col min="10254" max="10254" width="13.7109375" style="189" bestFit="1" customWidth="1"/>
    <col min="10255" max="10255" width="15" style="189" bestFit="1" customWidth="1"/>
    <col min="10256" max="10256" width="21.28515625" style="189" bestFit="1" customWidth="1"/>
    <col min="10257" max="10257" width="15.42578125" style="189" bestFit="1" customWidth="1"/>
    <col min="10258" max="10258" width="15.85546875" style="189" bestFit="1" customWidth="1"/>
    <col min="10259" max="10259" width="18" style="189" bestFit="1" customWidth="1"/>
    <col min="10260" max="10260" width="20.5703125" style="189" bestFit="1" customWidth="1"/>
    <col min="10261" max="10261" width="28" style="189" bestFit="1" customWidth="1"/>
    <col min="10262" max="10262" width="15" style="189" bestFit="1" customWidth="1"/>
    <col min="10263" max="10263" width="17.42578125" style="189" bestFit="1" customWidth="1"/>
    <col min="10264" max="10264" width="34.85546875" style="189" bestFit="1" customWidth="1"/>
    <col min="10265" max="10265" width="17.7109375" style="189" bestFit="1" customWidth="1"/>
    <col min="10266" max="10266" width="39.28515625" style="189" bestFit="1" customWidth="1"/>
    <col min="10267" max="10267" width="16.28515625" style="189" customWidth="1"/>
    <col min="10268" max="10268" width="38" style="189" bestFit="1" customWidth="1"/>
    <col min="10269" max="10269" width="27.140625" style="189" bestFit="1" customWidth="1"/>
    <col min="10270" max="10270" width="20.7109375" style="189" bestFit="1" customWidth="1"/>
    <col min="10271" max="10271" width="39.5703125" style="189" bestFit="1" customWidth="1"/>
    <col min="10272" max="10272" width="49.140625" style="189" bestFit="1" customWidth="1"/>
    <col min="10273" max="10273" width="52.5703125" style="189" bestFit="1" customWidth="1"/>
    <col min="10274" max="10274" width="51" style="189" bestFit="1" customWidth="1"/>
    <col min="10275" max="10275" width="52.5703125" style="189" bestFit="1" customWidth="1"/>
    <col min="10276" max="10276" width="39" style="189" bestFit="1" customWidth="1"/>
    <col min="10277" max="10277" width="28.7109375" style="189" bestFit="1" customWidth="1"/>
    <col min="10278" max="10278" width="23.85546875" style="189" bestFit="1" customWidth="1"/>
    <col min="10279" max="10282" width="8.7109375" style="189"/>
    <col min="10283" max="10283" width="13.28515625" style="189" bestFit="1" customWidth="1"/>
    <col min="10284" max="10284" width="14.28515625" style="189" bestFit="1" customWidth="1"/>
    <col min="10285" max="10285" width="17.42578125" style="189" bestFit="1" customWidth="1"/>
    <col min="10286" max="10286" width="15.85546875" style="189" bestFit="1" customWidth="1"/>
    <col min="10287" max="10287" width="28.140625" style="189" bestFit="1" customWidth="1"/>
    <col min="10288" max="10288" width="13.42578125" style="189" bestFit="1" customWidth="1"/>
    <col min="10289" max="10289" width="49.85546875" style="189" bestFit="1" customWidth="1"/>
    <col min="10290" max="10290" width="24" style="189" bestFit="1" customWidth="1"/>
    <col min="10291" max="10291" width="75.5703125" style="189" customWidth="1"/>
    <col min="10292" max="10496" width="8.7109375" style="189"/>
    <col min="10497" max="10497" width="66.7109375" style="189" bestFit="1" customWidth="1"/>
    <col min="10498" max="10498" width="165" style="189" bestFit="1" customWidth="1"/>
    <col min="10499" max="10499" width="18.5703125" style="189" bestFit="1" customWidth="1"/>
    <col min="10500" max="10500" width="19" style="189" bestFit="1" customWidth="1"/>
    <col min="10501" max="10501" width="19.5703125" style="189" bestFit="1" customWidth="1"/>
    <col min="10502" max="10502" width="36.7109375" style="189" bestFit="1" customWidth="1"/>
    <col min="10503" max="10503" width="37.42578125" style="189" bestFit="1" customWidth="1"/>
    <col min="10504" max="10504" width="16.140625" style="189" bestFit="1" customWidth="1"/>
    <col min="10505" max="10505" width="19.5703125" style="189" bestFit="1" customWidth="1"/>
    <col min="10506" max="10506" width="14.28515625" style="189" bestFit="1" customWidth="1"/>
    <col min="10507" max="10507" width="19" style="189" bestFit="1" customWidth="1"/>
    <col min="10508" max="10508" width="13.140625" style="189" bestFit="1" customWidth="1"/>
    <col min="10509" max="10509" width="16.140625" style="189" bestFit="1" customWidth="1"/>
    <col min="10510" max="10510" width="13.7109375" style="189" bestFit="1" customWidth="1"/>
    <col min="10511" max="10511" width="15" style="189" bestFit="1" customWidth="1"/>
    <col min="10512" max="10512" width="21.28515625" style="189" bestFit="1" customWidth="1"/>
    <col min="10513" max="10513" width="15.42578125" style="189" bestFit="1" customWidth="1"/>
    <col min="10514" max="10514" width="15.85546875" style="189" bestFit="1" customWidth="1"/>
    <col min="10515" max="10515" width="18" style="189" bestFit="1" customWidth="1"/>
    <col min="10516" max="10516" width="20.5703125" style="189" bestFit="1" customWidth="1"/>
    <col min="10517" max="10517" width="28" style="189" bestFit="1" customWidth="1"/>
    <col min="10518" max="10518" width="15" style="189" bestFit="1" customWidth="1"/>
    <col min="10519" max="10519" width="17.42578125" style="189" bestFit="1" customWidth="1"/>
    <col min="10520" max="10520" width="34.85546875" style="189" bestFit="1" customWidth="1"/>
    <col min="10521" max="10521" width="17.7109375" style="189" bestFit="1" customWidth="1"/>
    <col min="10522" max="10522" width="39.28515625" style="189" bestFit="1" customWidth="1"/>
    <col min="10523" max="10523" width="16.28515625" style="189" customWidth="1"/>
    <col min="10524" max="10524" width="38" style="189" bestFit="1" customWidth="1"/>
    <col min="10525" max="10525" width="27.140625" style="189" bestFit="1" customWidth="1"/>
    <col min="10526" max="10526" width="20.7109375" style="189" bestFit="1" customWidth="1"/>
    <col min="10527" max="10527" width="39.5703125" style="189" bestFit="1" customWidth="1"/>
    <col min="10528" max="10528" width="49.140625" style="189" bestFit="1" customWidth="1"/>
    <col min="10529" max="10529" width="52.5703125" style="189" bestFit="1" customWidth="1"/>
    <col min="10530" max="10530" width="51" style="189" bestFit="1" customWidth="1"/>
    <col min="10531" max="10531" width="52.5703125" style="189" bestFit="1" customWidth="1"/>
    <col min="10532" max="10532" width="39" style="189" bestFit="1" customWidth="1"/>
    <col min="10533" max="10533" width="28.7109375" style="189" bestFit="1" customWidth="1"/>
    <col min="10534" max="10534" width="23.85546875" style="189" bestFit="1" customWidth="1"/>
    <col min="10535" max="10538" width="8.7109375" style="189"/>
    <col min="10539" max="10539" width="13.28515625" style="189" bestFit="1" customWidth="1"/>
    <col min="10540" max="10540" width="14.28515625" style="189" bestFit="1" customWidth="1"/>
    <col min="10541" max="10541" width="17.42578125" style="189" bestFit="1" customWidth="1"/>
    <col min="10542" max="10542" width="15.85546875" style="189" bestFit="1" customWidth="1"/>
    <col min="10543" max="10543" width="28.140625" style="189" bestFit="1" customWidth="1"/>
    <col min="10544" max="10544" width="13.42578125" style="189" bestFit="1" customWidth="1"/>
    <col min="10545" max="10545" width="49.85546875" style="189" bestFit="1" customWidth="1"/>
    <col min="10546" max="10546" width="24" style="189" bestFit="1" customWidth="1"/>
    <col min="10547" max="10547" width="75.5703125" style="189" customWidth="1"/>
    <col min="10548" max="10752" width="8.7109375" style="189"/>
    <col min="10753" max="10753" width="66.7109375" style="189" bestFit="1" customWidth="1"/>
    <col min="10754" max="10754" width="165" style="189" bestFit="1" customWidth="1"/>
    <col min="10755" max="10755" width="18.5703125" style="189" bestFit="1" customWidth="1"/>
    <col min="10756" max="10756" width="19" style="189" bestFit="1" customWidth="1"/>
    <col min="10757" max="10757" width="19.5703125" style="189" bestFit="1" customWidth="1"/>
    <col min="10758" max="10758" width="36.7109375" style="189" bestFit="1" customWidth="1"/>
    <col min="10759" max="10759" width="37.42578125" style="189" bestFit="1" customWidth="1"/>
    <col min="10760" max="10760" width="16.140625" style="189" bestFit="1" customWidth="1"/>
    <col min="10761" max="10761" width="19.5703125" style="189" bestFit="1" customWidth="1"/>
    <col min="10762" max="10762" width="14.28515625" style="189" bestFit="1" customWidth="1"/>
    <col min="10763" max="10763" width="19" style="189" bestFit="1" customWidth="1"/>
    <col min="10764" max="10764" width="13.140625" style="189" bestFit="1" customWidth="1"/>
    <col min="10765" max="10765" width="16.140625" style="189" bestFit="1" customWidth="1"/>
    <col min="10766" max="10766" width="13.7109375" style="189" bestFit="1" customWidth="1"/>
    <col min="10767" max="10767" width="15" style="189" bestFit="1" customWidth="1"/>
    <col min="10768" max="10768" width="21.28515625" style="189" bestFit="1" customWidth="1"/>
    <col min="10769" max="10769" width="15.42578125" style="189" bestFit="1" customWidth="1"/>
    <col min="10770" max="10770" width="15.85546875" style="189" bestFit="1" customWidth="1"/>
    <col min="10771" max="10771" width="18" style="189" bestFit="1" customWidth="1"/>
    <col min="10772" max="10772" width="20.5703125" style="189" bestFit="1" customWidth="1"/>
    <col min="10773" max="10773" width="28" style="189" bestFit="1" customWidth="1"/>
    <col min="10774" max="10774" width="15" style="189" bestFit="1" customWidth="1"/>
    <col min="10775" max="10775" width="17.42578125" style="189" bestFit="1" customWidth="1"/>
    <col min="10776" max="10776" width="34.85546875" style="189" bestFit="1" customWidth="1"/>
    <col min="10777" max="10777" width="17.7109375" style="189" bestFit="1" customWidth="1"/>
    <col min="10778" max="10778" width="39.28515625" style="189" bestFit="1" customWidth="1"/>
    <col min="10779" max="10779" width="16.28515625" style="189" customWidth="1"/>
    <col min="10780" max="10780" width="38" style="189" bestFit="1" customWidth="1"/>
    <col min="10781" max="10781" width="27.140625" style="189" bestFit="1" customWidth="1"/>
    <col min="10782" max="10782" width="20.7109375" style="189" bestFit="1" customWidth="1"/>
    <col min="10783" max="10783" width="39.5703125" style="189" bestFit="1" customWidth="1"/>
    <col min="10784" max="10784" width="49.140625" style="189" bestFit="1" customWidth="1"/>
    <col min="10785" max="10785" width="52.5703125" style="189" bestFit="1" customWidth="1"/>
    <col min="10786" max="10786" width="51" style="189" bestFit="1" customWidth="1"/>
    <col min="10787" max="10787" width="52.5703125" style="189" bestFit="1" customWidth="1"/>
    <col min="10788" max="10788" width="39" style="189" bestFit="1" customWidth="1"/>
    <col min="10789" max="10789" width="28.7109375" style="189" bestFit="1" customWidth="1"/>
    <col min="10790" max="10790" width="23.85546875" style="189" bestFit="1" customWidth="1"/>
    <col min="10791" max="10794" width="8.7109375" style="189"/>
    <col min="10795" max="10795" width="13.28515625" style="189" bestFit="1" customWidth="1"/>
    <col min="10796" max="10796" width="14.28515625" style="189" bestFit="1" customWidth="1"/>
    <col min="10797" max="10797" width="17.42578125" style="189" bestFit="1" customWidth="1"/>
    <col min="10798" max="10798" width="15.85546875" style="189" bestFit="1" customWidth="1"/>
    <col min="10799" max="10799" width="28.140625" style="189" bestFit="1" customWidth="1"/>
    <col min="10800" max="10800" width="13.42578125" style="189" bestFit="1" customWidth="1"/>
    <col min="10801" max="10801" width="49.85546875" style="189" bestFit="1" customWidth="1"/>
    <col min="10802" max="10802" width="24" style="189" bestFit="1" customWidth="1"/>
    <col min="10803" max="10803" width="75.5703125" style="189" customWidth="1"/>
    <col min="10804" max="11008" width="8.7109375" style="189"/>
    <col min="11009" max="11009" width="66.7109375" style="189" bestFit="1" customWidth="1"/>
    <col min="11010" max="11010" width="165" style="189" bestFit="1" customWidth="1"/>
    <col min="11011" max="11011" width="18.5703125" style="189" bestFit="1" customWidth="1"/>
    <col min="11012" max="11012" width="19" style="189" bestFit="1" customWidth="1"/>
    <col min="11013" max="11013" width="19.5703125" style="189" bestFit="1" customWidth="1"/>
    <col min="11014" max="11014" width="36.7109375" style="189" bestFit="1" customWidth="1"/>
    <col min="11015" max="11015" width="37.42578125" style="189" bestFit="1" customWidth="1"/>
    <col min="11016" max="11016" width="16.140625" style="189" bestFit="1" customWidth="1"/>
    <col min="11017" max="11017" width="19.5703125" style="189" bestFit="1" customWidth="1"/>
    <col min="11018" max="11018" width="14.28515625" style="189" bestFit="1" customWidth="1"/>
    <col min="11019" max="11019" width="19" style="189" bestFit="1" customWidth="1"/>
    <col min="11020" max="11020" width="13.140625" style="189" bestFit="1" customWidth="1"/>
    <col min="11021" max="11021" width="16.140625" style="189" bestFit="1" customWidth="1"/>
    <col min="11022" max="11022" width="13.7109375" style="189" bestFit="1" customWidth="1"/>
    <col min="11023" max="11023" width="15" style="189" bestFit="1" customWidth="1"/>
    <col min="11024" max="11024" width="21.28515625" style="189" bestFit="1" customWidth="1"/>
    <col min="11025" max="11025" width="15.42578125" style="189" bestFit="1" customWidth="1"/>
    <col min="11026" max="11026" width="15.85546875" style="189" bestFit="1" customWidth="1"/>
    <col min="11027" max="11027" width="18" style="189" bestFit="1" customWidth="1"/>
    <col min="11028" max="11028" width="20.5703125" style="189" bestFit="1" customWidth="1"/>
    <col min="11029" max="11029" width="28" style="189" bestFit="1" customWidth="1"/>
    <col min="11030" max="11030" width="15" style="189" bestFit="1" customWidth="1"/>
    <col min="11031" max="11031" width="17.42578125" style="189" bestFit="1" customWidth="1"/>
    <col min="11032" max="11032" width="34.85546875" style="189" bestFit="1" customWidth="1"/>
    <col min="11033" max="11033" width="17.7109375" style="189" bestFit="1" customWidth="1"/>
    <col min="11034" max="11034" width="39.28515625" style="189" bestFit="1" customWidth="1"/>
    <col min="11035" max="11035" width="16.28515625" style="189" customWidth="1"/>
    <col min="11036" max="11036" width="38" style="189" bestFit="1" customWidth="1"/>
    <col min="11037" max="11037" width="27.140625" style="189" bestFit="1" customWidth="1"/>
    <col min="11038" max="11038" width="20.7109375" style="189" bestFit="1" customWidth="1"/>
    <col min="11039" max="11039" width="39.5703125" style="189" bestFit="1" customWidth="1"/>
    <col min="11040" max="11040" width="49.140625" style="189" bestFit="1" customWidth="1"/>
    <col min="11041" max="11041" width="52.5703125" style="189" bestFit="1" customWidth="1"/>
    <col min="11042" max="11042" width="51" style="189" bestFit="1" customWidth="1"/>
    <col min="11043" max="11043" width="52.5703125" style="189" bestFit="1" customWidth="1"/>
    <col min="11044" max="11044" width="39" style="189" bestFit="1" customWidth="1"/>
    <col min="11045" max="11045" width="28.7109375" style="189" bestFit="1" customWidth="1"/>
    <col min="11046" max="11046" width="23.85546875" style="189" bestFit="1" customWidth="1"/>
    <col min="11047" max="11050" width="8.7109375" style="189"/>
    <col min="11051" max="11051" width="13.28515625" style="189" bestFit="1" customWidth="1"/>
    <col min="11052" max="11052" width="14.28515625" style="189" bestFit="1" customWidth="1"/>
    <col min="11053" max="11053" width="17.42578125" style="189" bestFit="1" customWidth="1"/>
    <col min="11054" max="11054" width="15.85546875" style="189" bestFit="1" customWidth="1"/>
    <col min="11055" max="11055" width="28.140625" style="189" bestFit="1" customWidth="1"/>
    <col min="11056" max="11056" width="13.42578125" style="189" bestFit="1" customWidth="1"/>
    <col min="11057" max="11057" width="49.85546875" style="189" bestFit="1" customWidth="1"/>
    <col min="11058" max="11058" width="24" style="189" bestFit="1" customWidth="1"/>
    <col min="11059" max="11059" width="75.5703125" style="189" customWidth="1"/>
    <col min="11060" max="11264" width="8.7109375" style="189"/>
    <col min="11265" max="11265" width="66.7109375" style="189" bestFit="1" customWidth="1"/>
    <col min="11266" max="11266" width="165" style="189" bestFit="1" customWidth="1"/>
    <col min="11267" max="11267" width="18.5703125" style="189" bestFit="1" customWidth="1"/>
    <col min="11268" max="11268" width="19" style="189" bestFit="1" customWidth="1"/>
    <col min="11269" max="11269" width="19.5703125" style="189" bestFit="1" customWidth="1"/>
    <col min="11270" max="11270" width="36.7109375" style="189" bestFit="1" customWidth="1"/>
    <col min="11271" max="11271" width="37.42578125" style="189" bestFit="1" customWidth="1"/>
    <col min="11272" max="11272" width="16.140625" style="189" bestFit="1" customWidth="1"/>
    <col min="11273" max="11273" width="19.5703125" style="189" bestFit="1" customWidth="1"/>
    <col min="11274" max="11274" width="14.28515625" style="189" bestFit="1" customWidth="1"/>
    <col min="11275" max="11275" width="19" style="189" bestFit="1" customWidth="1"/>
    <col min="11276" max="11276" width="13.140625" style="189" bestFit="1" customWidth="1"/>
    <col min="11277" max="11277" width="16.140625" style="189" bestFit="1" customWidth="1"/>
    <col min="11278" max="11278" width="13.7109375" style="189" bestFit="1" customWidth="1"/>
    <col min="11279" max="11279" width="15" style="189" bestFit="1" customWidth="1"/>
    <col min="11280" max="11280" width="21.28515625" style="189" bestFit="1" customWidth="1"/>
    <col min="11281" max="11281" width="15.42578125" style="189" bestFit="1" customWidth="1"/>
    <col min="11282" max="11282" width="15.85546875" style="189" bestFit="1" customWidth="1"/>
    <col min="11283" max="11283" width="18" style="189" bestFit="1" customWidth="1"/>
    <col min="11284" max="11284" width="20.5703125" style="189" bestFit="1" customWidth="1"/>
    <col min="11285" max="11285" width="28" style="189" bestFit="1" customWidth="1"/>
    <col min="11286" max="11286" width="15" style="189" bestFit="1" customWidth="1"/>
    <col min="11287" max="11287" width="17.42578125" style="189" bestFit="1" customWidth="1"/>
    <col min="11288" max="11288" width="34.85546875" style="189" bestFit="1" customWidth="1"/>
    <col min="11289" max="11289" width="17.7109375" style="189" bestFit="1" customWidth="1"/>
    <col min="11290" max="11290" width="39.28515625" style="189" bestFit="1" customWidth="1"/>
    <col min="11291" max="11291" width="16.28515625" style="189" customWidth="1"/>
    <col min="11292" max="11292" width="38" style="189" bestFit="1" customWidth="1"/>
    <col min="11293" max="11293" width="27.140625" style="189" bestFit="1" customWidth="1"/>
    <col min="11294" max="11294" width="20.7109375" style="189" bestFit="1" customWidth="1"/>
    <col min="11295" max="11295" width="39.5703125" style="189" bestFit="1" customWidth="1"/>
    <col min="11296" max="11296" width="49.140625" style="189" bestFit="1" customWidth="1"/>
    <col min="11297" max="11297" width="52.5703125" style="189" bestFit="1" customWidth="1"/>
    <col min="11298" max="11298" width="51" style="189" bestFit="1" customWidth="1"/>
    <col min="11299" max="11299" width="52.5703125" style="189" bestFit="1" customWidth="1"/>
    <col min="11300" max="11300" width="39" style="189" bestFit="1" customWidth="1"/>
    <col min="11301" max="11301" width="28.7109375" style="189" bestFit="1" customWidth="1"/>
    <col min="11302" max="11302" width="23.85546875" style="189" bestFit="1" customWidth="1"/>
    <col min="11303" max="11306" width="8.7109375" style="189"/>
    <col min="11307" max="11307" width="13.28515625" style="189" bestFit="1" customWidth="1"/>
    <col min="11308" max="11308" width="14.28515625" style="189" bestFit="1" customWidth="1"/>
    <col min="11309" max="11309" width="17.42578125" style="189" bestFit="1" customWidth="1"/>
    <col min="11310" max="11310" width="15.85546875" style="189" bestFit="1" customWidth="1"/>
    <col min="11311" max="11311" width="28.140625" style="189" bestFit="1" customWidth="1"/>
    <col min="11312" max="11312" width="13.42578125" style="189" bestFit="1" customWidth="1"/>
    <col min="11313" max="11313" width="49.85546875" style="189" bestFit="1" customWidth="1"/>
    <col min="11314" max="11314" width="24" style="189" bestFit="1" customWidth="1"/>
    <col min="11315" max="11315" width="75.5703125" style="189" customWidth="1"/>
    <col min="11316" max="11520" width="8.7109375" style="189"/>
    <col min="11521" max="11521" width="66.7109375" style="189" bestFit="1" customWidth="1"/>
    <col min="11522" max="11522" width="165" style="189" bestFit="1" customWidth="1"/>
    <col min="11523" max="11523" width="18.5703125" style="189" bestFit="1" customWidth="1"/>
    <col min="11524" max="11524" width="19" style="189" bestFit="1" customWidth="1"/>
    <col min="11525" max="11525" width="19.5703125" style="189" bestFit="1" customWidth="1"/>
    <col min="11526" max="11526" width="36.7109375" style="189" bestFit="1" customWidth="1"/>
    <col min="11527" max="11527" width="37.42578125" style="189" bestFit="1" customWidth="1"/>
    <col min="11528" max="11528" width="16.140625" style="189" bestFit="1" customWidth="1"/>
    <col min="11529" max="11529" width="19.5703125" style="189" bestFit="1" customWidth="1"/>
    <col min="11530" max="11530" width="14.28515625" style="189" bestFit="1" customWidth="1"/>
    <col min="11531" max="11531" width="19" style="189" bestFit="1" customWidth="1"/>
    <col min="11532" max="11532" width="13.140625" style="189" bestFit="1" customWidth="1"/>
    <col min="11533" max="11533" width="16.140625" style="189" bestFit="1" customWidth="1"/>
    <col min="11534" max="11534" width="13.7109375" style="189" bestFit="1" customWidth="1"/>
    <col min="11535" max="11535" width="15" style="189" bestFit="1" customWidth="1"/>
    <col min="11536" max="11536" width="21.28515625" style="189" bestFit="1" customWidth="1"/>
    <col min="11537" max="11537" width="15.42578125" style="189" bestFit="1" customWidth="1"/>
    <col min="11538" max="11538" width="15.85546875" style="189" bestFit="1" customWidth="1"/>
    <col min="11539" max="11539" width="18" style="189" bestFit="1" customWidth="1"/>
    <col min="11540" max="11540" width="20.5703125" style="189" bestFit="1" customWidth="1"/>
    <col min="11541" max="11541" width="28" style="189" bestFit="1" customWidth="1"/>
    <col min="11542" max="11542" width="15" style="189" bestFit="1" customWidth="1"/>
    <col min="11543" max="11543" width="17.42578125" style="189" bestFit="1" customWidth="1"/>
    <col min="11544" max="11544" width="34.85546875" style="189" bestFit="1" customWidth="1"/>
    <col min="11545" max="11545" width="17.7109375" style="189" bestFit="1" customWidth="1"/>
    <col min="11546" max="11546" width="39.28515625" style="189" bestFit="1" customWidth="1"/>
    <col min="11547" max="11547" width="16.28515625" style="189" customWidth="1"/>
    <col min="11548" max="11548" width="38" style="189" bestFit="1" customWidth="1"/>
    <col min="11549" max="11549" width="27.140625" style="189" bestFit="1" customWidth="1"/>
    <col min="11550" max="11550" width="20.7109375" style="189" bestFit="1" customWidth="1"/>
    <col min="11551" max="11551" width="39.5703125" style="189" bestFit="1" customWidth="1"/>
    <col min="11552" max="11552" width="49.140625" style="189" bestFit="1" customWidth="1"/>
    <col min="11553" max="11553" width="52.5703125" style="189" bestFit="1" customWidth="1"/>
    <col min="11554" max="11554" width="51" style="189" bestFit="1" customWidth="1"/>
    <col min="11555" max="11555" width="52.5703125" style="189" bestFit="1" customWidth="1"/>
    <col min="11556" max="11556" width="39" style="189" bestFit="1" customWidth="1"/>
    <col min="11557" max="11557" width="28.7109375" style="189" bestFit="1" customWidth="1"/>
    <col min="11558" max="11558" width="23.85546875" style="189" bestFit="1" customWidth="1"/>
    <col min="11559" max="11562" width="8.7109375" style="189"/>
    <col min="11563" max="11563" width="13.28515625" style="189" bestFit="1" customWidth="1"/>
    <col min="11564" max="11564" width="14.28515625" style="189" bestFit="1" customWidth="1"/>
    <col min="11565" max="11565" width="17.42578125" style="189" bestFit="1" customWidth="1"/>
    <col min="11566" max="11566" width="15.85546875" style="189" bestFit="1" customWidth="1"/>
    <col min="11567" max="11567" width="28.140625" style="189" bestFit="1" customWidth="1"/>
    <col min="11568" max="11568" width="13.42578125" style="189" bestFit="1" customWidth="1"/>
    <col min="11569" max="11569" width="49.85546875" style="189" bestFit="1" customWidth="1"/>
    <col min="11570" max="11570" width="24" style="189" bestFit="1" customWidth="1"/>
    <col min="11571" max="11571" width="75.5703125" style="189" customWidth="1"/>
    <col min="11572" max="11776" width="8.7109375" style="189"/>
    <col min="11777" max="11777" width="66.7109375" style="189" bestFit="1" customWidth="1"/>
    <col min="11778" max="11778" width="165" style="189" bestFit="1" customWidth="1"/>
    <col min="11779" max="11779" width="18.5703125" style="189" bestFit="1" customWidth="1"/>
    <col min="11780" max="11780" width="19" style="189" bestFit="1" customWidth="1"/>
    <col min="11781" max="11781" width="19.5703125" style="189" bestFit="1" customWidth="1"/>
    <col min="11782" max="11782" width="36.7109375" style="189" bestFit="1" customWidth="1"/>
    <col min="11783" max="11783" width="37.42578125" style="189" bestFit="1" customWidth="1"/>
    <col min="11784" max="11784" width="16.140625" style="189" bestFit="1" customWidth="1"/>
    <col min="11785" max="11785" width="19.5703125" style="189" bestFit="1" customWidth="1"/>
    <col min="11786" max="11786" width="14.28515625" style="189" bestFit="1" customWidth="1"/>
    <col min="11787" max="11787" width="19" style="189" bestFit="1" customWidth="1"/>
    <col min="11788" max="11788" width="13.140625" style="189" bestFit="1" customWidth="1"/>
    <col min="11789" max="11789" width="16.140625" style="189" bestFit="1" customWidth="1"/>
    <col min="11790" max="11790" width="13.7109375" style="189" bestFit="1" customWidth="1"/>
    <col min="11791" max="11791" width="15" style="189" bestFit="1" customWidth="1"/>
    <col min="11792" max="11792" width="21.28515625" style="189" bestFit="1" customWidth="1"/>
    <col min="11793" max="11793" width="15.42578125" style="189" bestFit="1" customWidth="1"/>
    <col min="11794" max="11794" width="15.85546875" style="189" bestFit="1" customWidth="1"/>
    <col min="11795" max="11795" width="18" style="189" bestFit="1" customWidth="1"/>
    <col min="11796" max="11796" width="20.5703125" style="189" bestFit="1" customWidth="1"/>
    <col min="11797" max="11797" width="28" style="189" bestFit="1" customWidth="1"/>
    <col min="11798" max="11798" width="15" style="189" bestFit="1" customWidth="1"/>
    <col min="11799" max="11799" width="17.42578125" style="189" bestFit="1" customWidth="1"/>
    <col min="11800" max="11800" width="34.85546875" style="189" bestFit="1" customWidth="1"/>
    <col min="11801" max="11801" width="17.7109375" style="189" bestFit="1" customWidth="1"/>
    <col min="11802" max="11802" width="39.28515625" style="189" bestFit="1" customWidth="1"/>
    <col min="11803" max="11803" width="16.28515625" style="189" customWidth="1"/>
    <col min="11804" max="11804" width="38" style="189" bestFit="1" customWidth="1"/>
    <col min="11805" max="11805" width="27.140625" style="189" bestFit="1" customWidth="1"/>
    <col min="11806" max="11806" width="20.7109375" style="189" bestFit="1" customWidth="1"/>
    <col min="11807" max="11807" width="39.5703125" style="189" bestFit="1" customWidth="1"/>
    <col min="11808" max="11808" width="49.140625" style="189" bestFit="1" customWidth="1"/>
    <col min="11809" max="11809" width="52.5703125" style="189" bestFit="1" customWidth="1"/>
    <col min="11810" max="11810" width="51" style="189" bestFit="1" customWidth="1"/>
    <col min="11811" max="11811" width="52.5703125" style="189" bestFit="1" customWidth="1"/>
    <col min="11812" max="11812" width="39" style="189" bestFit="1" customWidth="1"/>
    <col min="11813" max="11813" width="28.7109375" style="189" bestFit="1" customWidth="1"/>
    <col min="11814" max="11814" width="23.85546875" style="189" bestFit="1" customWidth="1"/>
    <col min="11815" max="11818" width="8.7109375" style="189"/>
    <col min="11819" max="11819" width="13.28515625" style="189" bestFit="1" customWidth="1"/>
    <col min="11820" max="11820" width="14.28515625" style="189" bestFit="1" customWidth="1"/>
    <col min="11821" max="11821" width="17.42578125" style="189" bestFit="1" customWidth="1"/>
    <col min="11822" max="11822" width="15.85546875" style="189" bestFit="1" customWidth="1"/>
    <col min="11823" max="11823" width="28.140625" style="189" bestFit="1" customWidth="1"/>
    <col min="11824" max="11824" width="13.42578125" style="189" bestFit="1" customWidth="1"/>
    <col min="11825" max="11825" width="49.85546875" style="189" bestFit="1" customWidth="1"/>
    <col min="11826" max="11826" width="24" style="189" bestFit="1" customWidth="1"/>
    <col min="11827" max="11827" width="75.5703125" style="189" customWidth="1"/>
    <col min="11828" max="12032" width="8.7109375" style="189"/>
    <col min="12033" max="12033" width="66.7109375" style="189" bestFit="1" customWidth="1"/>
    <col min="12034" max="12034" width="165" style="189" bestFit="1" customWidth="1"/>
    <col min="12035" max="12035" width="18.5703125" style="189" bestFit="1" customWidth="1"/>
    <col min="12036" max="12036" width="19" style="189" bestFit="1" customWidth="1"/>
    <col min="12037" max="12037" width="19.5703125" style="189" bestFit="1" customWidth="1"/>
    <col min="12038" max="12038" width="36.7109375" style="189" bestFit="1" customWidth="1"/>
    <col min="12039" max="12039" width="37.42578125" style="189" bestFit="1" customWidth="1"/>
    <col min="12040" max="12040" width="16.140625" style="189" bestFit="1" customWidth="1"/>
    <col min="12041" max="12041" width="19.5703125" style="189" bestFit="1" customWidth="1"/>
    <col min="12042" max="12042" width="14.28515625" style="189" bestFit="1" customWidth="1"/>
    <col min="12043" max="12043" width="19" style="189" bestFit="1" customWidth="1"/>
    <col min="12044" max="12044" width="13.140625" style="189" bestFit="1" customWidth="1"/>
    <col min="12045" max="12045" width="16.140625" style="189" bestFit="1" customWidth="1"/>
    <col min="12046" max="12046" width="13.7109375" style="189" bestFit="1" customWidth="1"/>
    <col min="12047" max="12047" width="15" style="189" bestFit="1" customWidth="1"/>
    <col min="12048" max="12048" width="21.28515625" style="189" bestFit="1" customWidth="1"/>
    <col min="12049" max="12049" width="15.42578125" style="189" bestFit="1" customWidth="1"/>
    <col min="12050" max="12050" width="15.85546875" style="189" bestFit="1" customWidth="1"/>
    <col min="12051" max="12051" width="18" style="189" bestFit="1" customWidth="1"/>
    <col min="12052" max="12052" width="20.5703125" style="189" bestFit="1" customWidth="1"/>
    <col min="12053" max="12053" width="28" style="189" bestFit="1" customWidth="1"/>
    <col min="12054" max="12054" width="15" style="189" bestFit="1" customWidth="1"/>
    <col min="12055" max="12055" width="17.42578125" style="189" bestFit="1" customWidth="1"/>
    <col min="12056" max="12056" width="34.85546875" style="189" bestFit="1" customWidth="1"/>
    <col min="12057" max="12057" width="17.7109375" style="189" bestFit="1" customWidth="1"/>
    <col min="12058" max="12058" width="39.28515625" style="189" bestFit="1" customWidth="1"/>
    <col min="12059" max="12059" width="16.28515625" style="189" customWidth="1"/>
    <col min="12060" max="12060" width="38" style="189" bestFit="1" customWidth="1"/>
    <col min="12061" max="12061" width="27.140625" style="189" bestFit="1" customWidth="1"/>
    <col min="12062" max="12062" width="20.7109375" style="189" bestFit="1" customWidth="1"/>
    <col min="12063" max="12063" width="39.5703125" style="189" bestFit="1" customWidth="1"/>
    <col min="12064" max="12064" width="49.140625" style="189" bestFit="1" customWidth="1"/>
    <col min="12065" max="12065" width="52.5703125" style="189" bestFit="1" customWidth="1"/>
    <col min="12066" max="12066" width="51" style="189" bestFit="1" customWidth="1"/>
    <col min="12067" max="12067" width="52.5703125" style="189" bestFit="1" customWidth="1"/>
    <col min="12068" max="12068" width="39" style="189" bestFit="1" customWidth="1"/>
    <col min="12069" max="12069" width="28.7109375" style="189" bestFit="1" customWidth="1"/>
    <col min="12070" max="12070" width="23.85546875" style="189" bestFit="1" customWidth="1"/>
    <col min="12071" max="12074" width="8.7109375" style="189"/>
    <col min="12075" max="12075" width="13.28515625" style="189" bestFit="1" customWidth="1"/>
    <col min="12076" max="12076" width="14.28515625" style="189" bestFit="1" customWidth="1"/>
    <col min="12077" max="12077" width="17.42578125" style="189" bestFit="1" customWidth="1"/>
    <col min="12078" max="12078" width="15.85546875" style="189" bestFit="1" customWidth="1"/>
    <col min="12079" max="12079" width="28.140625" style="189" bestFit="1" customWidth="1"/>
    <col min="12080" max="12080" width="13.42578125" style="189" bestFit="1" customWidth="1"/>
    <col min="12081" max="12081" width="49.85546875" style="189" bestFit="1" customWidth="1"/>
    <col min="12082" max="12082" width="24" style="189" bestFit="1" customWidth="1"/>
    <col min="12083" max="12083" width="75.5703125" style="189" customWidth="1"/>
    <col min="12084" max="12288" width="8.7109375" style="189"/>
    <col min="12289" max="12289" width="66.7109375" style="189" bestFit="1" customWidth="1"/>
    <col min="12290" max="12290" width="165" style="189" bestFit="1" customWidth="1"/>
    <col min="12291" max="12291" width="18.5703125" style="189" bestFit="1" customWidth="1"/>
    <col min="12292" max="12292" width="19" style="189" bestFit="1" customWidth="1"/>
    <col min="12293" max="12293" width="19.5703125" style="189" bestFit="1" customWidth="1"/>
    <col min="12294" max="12294" width="36.7109375" style="189" bestFit="1" customWidth="1"/>
    <col min="12295" max="12295" width="37.42578125" style="189" bestFit="1" customWidth="1"/>
    <col min="12296" max="12296" width="16.140625" style="189" bestFit="1" customWidth="1"/>
    <col min="12297" max="12297" width="19.5703125" style="189" bestFit="1" customWidth="1"/>
    <col min="12298" max="12298" width="14.28515625" style="189" bestFit="1" customWidth="1"/>
    <col min="12299" max="12299" width="19" style="189" bestFit="1" customWidth="1"/>
    <col min="12300" max="12300" width="13.140625" style="189" bestFit="1" customWidth="1"/>
    <col min="12301" max="12301" width="16.140625" style="189" bestFit="1" customWidth="1"/>
    <col min="12302" max="12302" width="13.7109375" style="189" bestFit="1" customWidth="1"/>
    <col min="12303" max="12303" width="15" style="189" bestFit="1" customWidth="1"/>
    <col min="12304" max="12304" width="21.28515625" style="189" bestFit="1" customWidth="1"/>
    <col min="12305" max="12305" width="15.42578125" style="189" bestFit="1" customWidth="1"/>
    <col min="12306" max="12306" width="15.85546875" style="189" bestFit="1" customWidth="1"/>
    <col min="12307" max="12307" width="18" style="189" bestFit="1" customWidth="1"/>
    <col min="12308" max="12308" width="20.5703125" style="189" bestFit="1" customWidth="1"/>
    <col min="12309" max="12309" width="28" style="189" bestFit="1" customWidth="1"/>
    <col min="12310" max="12310" width="15" style="189" bestFit="1" customWidth="1"/>
    <col min="12311" max="12311" width="17.42578125" style="189" bestFit="1" customWidth="1"/>
    <col min="12312" max="12312" width="34.85546875" style="189" bestFit="1" customWidth="1"/>
    <col min="12313" max="12313" width="17.7109375" style="189" bestFit="1" customWidth="1"/>
    <col min="12314" max="12314" width="39.28515625" style="189" bestFit="1" customWidth="1"/>
    <col min="12315" max="12315" width="16.28515625" style="189" customWidth="1"/>
    <col min="12316" max="12316" width="38" style="189" bestFit="1" customWidth="1"/>
    <col min="12317" max="12317" width="27.140625" style="189" bestFit="1" customWidth="1"/>
    <col min="12318" max="12318" width="20.7109375" style="189" bestFit="1" customWidth="1"/>
    <col min="12319" max="12319" width="39.5703125" style="189" bestFit="1" customWidth="1"/>
    <col min="12320" max="12320" width="49.140625" style="189" bestFit="1" customWidth="1"/>
    <col min="12321" max="12321" width="52.5703125" style="189" bestFit="1" customWidth="1"/>
    <col min="12322" max="12322" width="51" style="189" bestFit="1" customWidth="1"/>
    <col min="12323" max="12323" width="52.5703125" style="189" bestFit="1" customWidth="1"/>
    <col min="12324" max="12324" width="39" style="189" bestFit="1" customWidth="1"/>
    <col min="12325" max="12325" width="28.7109375" style="189" bestFit="1" customWidth="1"/>
    <col min="12326" max="12326" width="23.85546875" style="189" bestFit="1" customWidth="1"/>
    <col min="12327" max="12330" width="8.7109375" style="189"/>
    <col min="12331" max="12331" width="13.28515625" style="189" bestFit="1" customWidth="1"/>
    <col min="12332" max="12332" width="14.28515625" style="189" bestFit="1" customWidth="1"/>
    <col min="12333" max="12333" width="17.42578125" style="189" bestFit="1" customWidth="1"/>
    <col min="12334" max="12334" width="15.85546875" style="189" bestFit="1" customWidth="1"/>
    <col min="12335" max="12335" width="28.140625" style="189" bestFit="1" customWidth="1"/>
    <col min="12336" max="12336" width="13.42578125" style="189" bestFit="1" customWidth="1"/>
    <col min="12337" max="12337" width="49.85546875" style="189" bestFit="1" customWidth="1"/>
    <col min="12338" max="12338" width="24" style="189" bestFit="1" customWidth="1"/>
    <col min="12339" max="12339" width="75.5703125" style="189" customWidth="1"/>
    <col min="12340" max="12544" width="8.7109375" style="189"/>
    <col min="12545" max="12545" width="66.7109375" style="189" bestFit="1" customWidth="1"/>
    <col min="12546" max="12546" width="165" style="189" bestFit="1" customWidth="1"/>
    <col min="12547" max="12547" width="18.5703125" style="189" bestFit="1" customWidth="1"/>
    <col min="12548" max="12548" width="19" style="189" bestFit="1" customWidth="1"/>
    <col min="12549" max="12549" width="19.5703125" style="189" bestFit="1" customWidth="1"/>
    <col min="12550" max="12550" width="36.7109375" style="189" bestFit="1" customWidth="1"/>
    <col min="12551" max="12551" width="37.42578125" style="189" bestFit="1" customWidth="1"/>
    <col min="12552" max="12552" width="16.140625" style="189" bestFit="1" customWidth="1"/>
    <col min="12553" max="12553" width="19.5703125" style="189" bestFit="1" customWidth="1"/>
    <col min="12554" max="12554" width="14.28515625" style="189" bestFit="1" customWidth="1"/>
    <col min="12555" max="12555" width="19" style="189" bestFit="1" customWidth="1"/>
    <col min="12556" max="12556" width="13.140625" style="189" bestFit="1" customWidth="1"/>
    <col min="12557" max="12557" width="16.140625" style="189" bestFit="1" customWidth="1"/>
    <col min="12558" max="12558" width="13.7109375" style="189" bestFit="1" customWidth="1"/>
    <col min="12559" max="12559" width="15" style="189" bestFit="1" customWidth="1"/>
    <col min="12560" max="12560" width="21.28515625" style="189" bestFit="1" customWidth="1"/>
    <col min="12561" max="12561" width="15.42578125" style="189" bestFit="1" customWidth="1"/>
    <col min="12562" max="12562" width="15.85546875" style="189" bestFit="1" customWidth="1"/>
    <col min="12563" max="12563" width="18" style="189" bestFit="1" customWidth="1"/>
    <col min="12564" max="12564" width="20.5703125" style="189" bestFit="1" customWidth="1"/>
    <col min="12565" max="12565" width="28" style="189" bestFit="1" customWidth="1"/>
    <col min="12566" max="12566" width="15" style="189" bestFit="1" customWidth="1"/>
    <col min="12567" max="12567" width="17.42578125" style="189" bestFit="1" customWidth="1"/>
    <col min="12568" max="12568" width="34.85546875" style="189" bestFit="1" customWidth="1"/>
    <col min="12569" max="12569" width="17.7109375" style="189" bestFit="1" customWidth="1"/>
    <col min="12570" max="12570" width="39.28515625" style="189" bestFit="1" customWidth="1"/>
    <col min="12571" max="12571" width="16.28515625" style="189" customWidth="1"/>
    <col min="12572" max="12572" width="38" style="189" bestFit="1" customWidth="1"/>
    <col min="12573" max="12573" width="27.140625" style="189" bestFit="1" customWidth="1"/>
    <col min="12574" max="12574" width="20.7109375" style="189" bestFit="1" customWidth="1"/>
    <col min="12575" max="12575" width="39.5703125" style="189" bestFit="1" customWidth="1"/>
    <col min="12576" max="12576" width="49.140625" style="189" bestFit="1" customWidth="1"/>
    <col min="12577" max="12577" width="52.5703125" style="189" bestFit="1" customWidth="1"/>
    <col min="12578" max="12578" width="51" style="189" bestFit="1" customWidth="1"/>
    <col min="12579" max="12579" width="52.5703125" style="189" bestFit="1" customWidth="1"/>
    <col min="12580" max="12580" width="39" style="189" bestFit="1" customWidth="1"/>
    <col min="12581" max="12581" width="28.7109375" style="189" bestFit="1" customWidth="1"/>
    <col min="12582" max="12582" width="23.85546875" style="189" bestFit="1" customWidth="1"/>
    <col min="12583" max="12586" width="8.7109375" style="189"/>
    <col min="12587" max="12587" width="13.28515625" style="189" bestFit="1" customWidth="1"/>
    <col min="12588" max="12588" width="14.28515625" style="189" bestFit="1" customWidth="1"/>
    <col min="12589" max="12589" width="17.42578125" style="189" bestFit="1" customWidth="1"/>
    <col min="12590" max="12590" width="15.85546875" style="189" bestFit="1" customWidth="1"/>
    <col min="12591" max="12591" width="28.140625" style="189" bestFit="1" customWidth="1"/>
    <col min="12592" max="12592" width="13.42578125" style="189" bestFit="1" customWidth="1"/>
    <col min="12593" max="12593" width="49.85546875" style="189" bestFit="1" customWidth="1"/>
    <col min="12594" max="12594" width="24" style="189" bestFit="1" customWidth="1"/>
    <col min="12595" max="12595" width="75.5703125" style="189" customWidth="1"/>
    <col min="12596" max="12800" width="8.7109375" style="189"/>
    <col min="12801" max="12801" width="66.7109375" style="189" bestFit="1" customWidth="1"/>
    <col min="12802" max="12802" width="165" style="189" bestFit="1" customWidth="1"/>
    <col min="12803" max="12803" width="18.5703125" style="189" bestFit="1" customWidth="1"/>
    <col min="12804" max="12804" width="19" style="189" bestFit="1" customWidth="1"/>
    <col min="12805" max="12805" width="19.5703125" style="189" bestFit="1" customWidth="1"/>
    <col min="12806" max="12806" width="36.7109375" style="189" bestFit="1" customWidth="1"/>
    <col min="12807" max="12807" width="37.42578125" style="189" bestFit="1" customWidth="1"/>
    <col min="12808" max="12808" width="16.140625" style="189" bestFit="1" customWidth="1"/>
    <col min="12809" max="12809" width="19.5703125" style="189" bestFit="1" customWidth="1"/>
    <col min="12810" max="12810" width="14.28515625" style="189" bestFit="1" customWidth="1"/>
    <col min="12811" max="12811" width="19" style="189" bestFit="1" customWidth="1"/>
    <col min="12812" max="12812" width="13.140625" style="189" bestFit="1" customWidth="1"/>
    <col min="12813" max="12813" width="16.140625" style="189" bestFit="1" customWidth="1"/>
    <col min="12814" max="12814" width="13.7109375" style="189" bestFit="1" customWidth="1"/>
    <col min="12815" max="12815" width="15" style="189" bestFit="1" customWidth="1"/>
    <col min="12816" max="12816" width="21.28515625" style="189" bestFit="1" customWidth="1"/>
    <col min="12817" max="12817" width="15.42578125" style="189" bestFit="1" customWidth="1"/>
    <col min="12818" max="12818" width="15.85546875" style="189" bestFit="1" customWidth="1"/>
    <col min="12819" max="12819" width="18" style="189" bestFit="1" customWidth="1"/>
    <col min="12820" max="12820" width="20.5703125" style="189" bestFit="1" customWidth="1"/>
    <col min="12821" max="12821" width="28" style="189" bestFit="1" customWidth="1"/>
    <col min="12822" max="12822" width="15" style="189" bestFit="1" customWidth="1"/>
    <col min="12823" max="12823" width="17.42578125" style="189" bestFit="1" customWidth="1"/>
    <col min="12824" max="12824" width="34.85546875" style="189" bestFit="1" customWidth="1"/>
    <col min="12825" max="12825" width="17.7109375" style="189" bestFit="1" customWidth="1"/>
    <col min="12826" max="12826" width="39.28515625" style="189" bestFit="1" customWidth="1"/>
    <col min="12827" max="12827" width="16.28515625" style="189" customWidth="1"/>
    <col min="12828" max="12828" width="38" style="189" bestFit="1" customWidth="1"/>
    <col min="12829" max="12829" width="27.140625" style="189" bestFit="1" customWidth="1"/>
    <col min="12830" max="12830" width="20.7109375" style="189" bestFit="1" customWidth="1"/>
    <col min="12831" max="12831" width="39.5703125" style="189" bestFit="1" customWidth="1"/>
    <col min="12832" max="12832" width="49.140625" style="189" bestFit="1" customWidth="1"/>
    <col min="12833" max="12833" width="52.5703125" style="189" bestFit="1" customWidth="1"/>
    <col min="12834" max="12834" width="51" style="189" bestFit="1" customWidth="1"/>
    <col min="12835" max="12835" width="52.5703125" style="189" bestFit="1" customWidth="1"/>
    <col min="12836" max="12836" width="39" style="189" bestFit="1" customWidth="1"/>
    <col min="12837" max="12837" width="28.7109375" style="189" bestFit="1" customWidth="1"/>
    <col min="12838" max="12838" width="23.85546875" style="189" bestFit="1" customWidth="1"/>
    <col min="12839" max="12842" width="8.7109375" style="189"/>
    <col min="12843" max="12843" width="13.28515625" style="189" bestFit="1" customWidth="1"/>
    <col min="12844" max="12844" width="14.28515625" style="189" bestFit="1" customWidth="1"/>
    <col min="12845" max="12845" width="17.42578125" style="189" bestFit="1" customWidth="1"/>
    <col min="12846" max="12846" width="15.85546875" style="189" bestFit="1" customWidth="1"/>
    <col min="12847" max="12847" width="28.140625" style="189" bestFit="1" customWidth="1"/>
    <col min="12848" max="12848" width="13.42578125" style="189" bestFit="1" customWidth="1"/>
    <col min="12849" max="12849" width="49.85546875" style="189" bestFit="1" customWidth="1"/>
    <col min="12850" max="12850" width="24" style="189" bestFit="1" customWidth="1"/>
    <col min="12851" max="12851" width="75.5703125" style="189" customWidth="1"/>
    <col min="12852" max="13056" width="8.7109375" style="189"/>
    <col min="13057" max="13057" width="66.7109375" style="189" bestFit="1" customWidth="1"/>
    <col min="13058" max="13058" width="165" style="189" bestFit="1" customWidth="1"/>
    <col min="13059" max="13059" width="18.5703125" style="189" bestFit="1" customWidth="1"/>
    <col min="13060" max="13060" width="19" style="189" bestFit="1" customWidth="1"/>
    <col min="13061" max="13061" width="19.5703125" style="189" bestFit="1" customWidth="1"/>
    <col min="13062" max="13062" width="36.7109375" style="189" bestFit="1" customWidth="1"/>
    <col min="13063" max="13063" width="37.42578125" style="189" bestFit="1" customWidth="1"/>
    <col min="13064" max="13064" width="16.140625" style="189" bestFit="1" customWidth="1"/>
    <col min="13065" max="13065" width="19.5703125" style="189" bestFit="1" customWidth="1"/>
    <col min="13066" max="13066" width="14.28515625" style="189" bestFit="1" customWidth="1"/>
    <col min="13067" max="13067" width="19" style="189" bestFit="1" customWidth="1"/>
    <col min="13068" max="13068" width="13.140625" style="189" bestFit="1" customWidth="1"/>
    <col min="13069" max="13069" width="16.140625" style="189" bestFit="1" customWidth="1"/>
    <col min="13070" max="13070" width="13.7109375" style="189" bestFit="1" customWidth="1"/>
    <col min="13071" max="13071" width="15" style="189" bestFit="1" customWidth="1"/>
    <col min="13072" max="13072" width="21.28515625" style="189" bestFit="1" customWidth="1"/>
    <col min="13073" max="13073" width="15.42578125" style="189" bestFit="1" customWidth="1"/>
    <col min="13074" max="13074" width="15.85546875" style="189" bestFit="1" customWidth="1"/>
    <col min="13075" max="13075" width="18" style="189" bestFit="1" customWidth="1"/>
    <col min="13076" max="13076" width="20.5703125" style="189" bestFit="1" customWidth="1"/>
    <col min="13077" max="13077" width="28" style="189" bestFit="1" customWidth="1"/>
    <col min="13078" max="13078" width="15" style="189" bestFit="1" customWidth="1"/>
    <col min="13079" max="13079" width="17.42578125" style="189" bestFit="1" customWidth="1"/>
    <col min="13080" max="13080" width="34.85546875" style="189" bestFit="1" customWidth="1"/>
    <col min="13081" max="13081" width="17.7109375" style="189" bestFit="1" customWidth="1"/>
    <col min="13082" max="13082" width="39.28515625" style="189" bestFit="1" customWidth="1"/>
    <col min="13083" max="13083" width="16.28515625" style="189" customWidth="1"/>
    <col min="13084" max="13084" width="38" style="189" bestFit="1" customWidth="1"/>
    <col min="13085" max="13085" width="27.140625" style="189" bestFit="1" customWidth="1"/>
    <col min="13086" max="13086" width="20.7109375" style="189" bestFit="1" customWidth="1"/>
    <col min="13087" max="13087" width="39.5703125" style="189" bestFit="1" customWidth="1"/>
    <col min="13088" max="13088" width="49.140625" style="189" bestFit="1" customWidth="1"/>
    <col min="13089" max="13089" width="52.5703125" style="189" bestFit="1" customWidth="1"/>
    <col min="13090" max="13090" width="51" style="189" bestFit="1" customWidth="1"/>
    <col min="13091" max="13091" width="52.5703125" style="189" bestFit="1" customWidth="1"/>
    <col min="13092" max="13092" width="39" style="189" bestFit="1" customWidth="1"/>
    <col min="13093" max="13093" width="28.7109375" style="189" bestFit="1" customWidth="1"/>
    <col min="13094" max="13094" width="23.85546875" style="189" bestFit="1" customWidth="1"/>
    <col min="13095" max="13098" width="8.7109375" style="189"/>
    <col min="13099" max="13099" width="13.28515625" style="189" bestFit="1" customWidth="1"/>
    <col min="13100" max="13100" width="14.28515625" style="189" bestFit="1" customWidth="1"/>
    <col min="13101" max="13101" width="17.42578125" style="189" bestFit="1" customWidth="1"/>
    <col min="13102" max="13102" width="15.85546875" style="189" bestFit="1" customWidth="1"/>
    <col min="13103" max="13103" width="28.140625" style="189" bestFit="1" customWidth="1"/>
    <col min="13104" max="13104" width="13.42578125" style="189" bestFit="1" customWidth="1"/>
    <col min="13105" max="13105" width="49.85546875" style="189" bestFit="1" customWidth="1"/>
    <col min="13106" max="13106" width="24" style="189" bestFit="1" customWidth="1"/>
    <col min="13107" max="13107" width="75.5703125" style="189" customWidth="1"/>
    <col min="13108" max="13312" width="8.7109375" style="189"/>
    <col min="13313" max="13313" width="66.7109375" style="189" bestFit="1" customWidth="1"/>
    <col min="13314" max="13314" width="165" style="189" bestFit="1" customWidth="1"/>
    <col min="13315" max="13315" width="18.5703125" style="189" bestFit="1" customWidth="1"/>
    <col min="13316" max="13316" width="19" style="189" bestFit="1" customWidth="1"/>
    <col min="13317" max="13317" width="19.5703125" style="189" bestFit="1" customWidth="1"/>
    <col min="13318" max="13318" width="36.7109375" style="189" bestFit="1" customWidth="1"/>
    <col min="13319" max="13319" width="37.42578125" style="189" bestFit="1" customWidth="1"/>
    <col min="13320" max="13320" width="16.140625" style="189" bestFit="1" customWidth="1"/>
    <col min="13321" max="13321" width="19.5703125" style="189" bestFit="1" customWidth="1"/>
    <col min="13322" max="13322" width="14.28515625" style="189" bestFit="1" customWidth="1"/>
    <col min="13323" max="13323" width="19" style="189" bestFit="1" customWidth="1"/>
    <col min="13324" max="13324" width="13.140625" style="189" bestFit="1" customWidth="1"/>
    <col min="13325" max="13325" width="16.140625" style="189" bestFit="1" customWidth="1"/>
    <col min="13326" max="13326" width="13.7109375" style="189" bestFit="1" customWidth="1"/>
    <col min="13327" max="13327" width="15" style="189" bestFit="1" customWidth="1"/>
    <col min="13328" max="13328" width="21.28515625" style="189" bestFit="1" customWidth="1"/>
    <col min="13329" max="13329" width="15.42578125" style="189" bestFit="1" customWidth="1"/>
    <col min="13330" max="13330" width="15.85546875" style="189" bestFit="1" customWidth="1"/>
    <col min="13331" max="13331" width="18" style="189" bestFit="1" customWidth="1"/>
    <col min="13332" max="13332" width="20.5703125" style="189" bestFit="1" customWidth="1"/>
    <col min="13333" max="13333" width="28" style="189" bestFit="1" customWidth="1"/>
    <col min="13334" max="13334" width="15" style="189" bestFit="1" customWidth="1"/>
    <col min="13335" max="13335" width="17.42578125" style="189" bestFit="1" customWidth="1"/>
    <col min="13336" max="13336" width="34.85546875" style="189" bestFit="1" customWidth="1"/>
    <col min="13337" max="13337" width="17.7109375" style="189" bestFit="1" customWidth="1"/>
    <col min="13338" max="13338" width="39.28515625" style="189" bestFit="1" customWidth="1"/>
    <col min="13339" max="13339" width="16.28515625" style="189" customWidth="1"/>
    <col min="13340" max="13340" width="38" style="189" bestFit="1" customWidth="1"/>
    <col min="13341" max="13341" width="27.140625" style="189" bestFit="1" customWidth="1"/>
    <col min="13342" max="13342" width="20.7109375" style="189" bestFit="1" customWidth="1"/>
    <col min="13343" max="13343" width="39.5703125" style="189" bestFit="1" customWidth="1"/>
    <col min="13344" max="13344" width="49.140625" style="189" bestFit="1" customWidth="1"/>
    <col min="13345" max="13345" width="52.5703125" style="189" bestFit="1" customWidth="1"/>
    <col min="13346" max="13346" width="51" style="189" bestFit="1" customWidth="1"/>
    <col min="13347" max="13347" width="52.5703125" style="189" bestFit="1" customWidth="1"/>
    <col min="13348" max="13348" width="39" style="189" bestFit="1" customWidth="1"/>
    <col min="13349" max="13349" width="28.7109375" style="189" bestFit="1" customWidth="1"/>
    <col min="13350" max="13350" width="23.85546875" style="189" bestFit="1" customWidth="1"/>
    <col min="13351" max="13354" width="8.7109375" style="189"/>
    <col min="13355" max="13355" width="13.28515625" style="189" bestFit="1" customWidth="1"/>
    <col min="13356" max="13356" width="14.28515625" style="189" bestFit="1" customWidth="1"/>
    <col min="13357" max="13357" width="17.42578125" style="189" bestFit="1" customWidth="1"/>
    <col min="13358" max="13358" width="15.85546875" style="189" bestFit="1" customWidth="1"/>
    <col min="13359" max="13359" width="28.140625" style="189" bestFit="1" customWidth="1"/>
    <col min="13360" max="13360" width="13.42578125" style="189" bestFit="1" customWidth="1"/>
    <col min="13361" max="13361" width="49.85546875" style="189" bestFit="1" customWidth="1"/>
    <col min="13362" max="13362" width="24" style="189" bestFit="1" customWidth="1"/>
    <col min="13363" max="13363" width="75.5703125" style="189" customWidth="1"/>
    <col min="13364" max="13568" width="8.7109375" style="189"/>
    <col min="13569" max="13569" width="66.7109375" style="189" bestFit="1" customWidth="1"/>
    <col min="13570" max="13570" width="165" style="189" bestFit="1" customWidth="1"/>
    <col min="13571" max="13571" width="18.5703125" style="189" bestFit="1" customWidth="1"/>
    <col min="13572" max="13572" width="19" style="189" bestFit="1" customWidth="1"/>
    <col min="13573" max="13573" width="19.5703125" style="189" bestFit="1" customWidth="1"/>
    <col min="13574" max="13574" width="36.7109375" style="189" bestFit="1" customWidth="1"/>
    <col min="13575" max="13575" width="37.42578125" style="189" bestFit="1" customWidth="1"/>
    <col min="13576" max="13576" width="16.140625" style="189" bestFit="1" customWidth="1"/>
    <col min="13577" max="13577" width="19.5703125" style="189" bestFit="1" customWidth="1"/>
    <col min="13578" max="13578" width="14.28515625" style="189" bestFit="1" customWidth="1"/>
    <col min="13579" max="13579" width="19" style="189" bestFit="1" customWidth="1"/>
    <col min="13580" max="13580" width="13.140625" style="189" bestFit="1" customWidth="1"/>
    <col min="13581" max="13581" width="16.140625" style="189" bestFit="1" customWidth="1"/>
    <col min="13582" max="13582" width="13.7109375" style="189" bestFit="1" customWidth="1"/>
    <col min="13583" max="13583" width="15" style="189" bestFit="1" customWidth="1"/>
    <col min="13584" max="13584" width="21.28515625" style="189" bestFit="1" customWidth="1"/>
    <col min="13585" max="13585" width="15.42578125" style="189" bestFit="1" customWidth="1"/>
    <col min="13586" max="13586" width="15.85546875" style="189" bestFit="1" customWidth="1"/>
    <col min="13587" max="13587" width="18" style="189" bestFit="1" customWidth="1"/>
    <col min="13588" max="13588" width="20.5703125" style="189" bestFit="1" customWidth="1"/>
    <col min="13589" max="13589" width="28" style="189" bestFit="1" customWidth="1"/>
    <col min="13590" max="13590" width="15" style="189" bestFit="1" customWidth="1"/>
    <col min="13591" max="13591" width="17.42578125" style="189" bestFit="1" customWidth="1"/>
    <col min="13592" max="13592" width="34.85546875" style="189" bestFit="1" customWidth="1"/>
    <col min="13593" max="13593" width="17.7109375" style="189" bestFit="1" customWidth="1"/>
    <col min="13594" max="13594" width="39.28515625" style="189" bestFit="1" customWidth="1"/>
    <col min="13595" max="13595" width="16.28515625" style="189" customWidth="1"/>
    <col min="13596" max="13596" width="38" style="189" bestFit="1" customWidth="1"/>
    <col min="13597" max="13597" width="27.140625" style="189" bestFit="1" customWidth="1"/>
    <col min="13598" max="13598" width="20.7109375" style="189" bestFit="1" customWidth="1"/>
    <col min="13599" max="13599" width="39.5703125" style="189" bestFit="1" customWidth="1"/>
    <col min="13600" max="13600" width="49.140625" style="189" bestFit="1" customWidth="1"/>
    <col min="13601" max="13601" width="52.5703125" style="189" bestFit="1" customWidth="1"/>
    <col min="13602" max="13602" width="51" style="189" bestFit="1" customWidth="1"/>
    <col min="13603" max="13603" width="52.5703125" style="189" bestFit="1" customWidth="1"/>
    <col min="13604" max="13604" width="39" style="189" bestFit="1" customWidth="1"/>
    <col min="13605" max="13605" width="28.7109375" style="189" bestFit="1" customWidth="1"/>
    <col min="13606" max="13606" width="23.85546875" style="189" bestFit="1" customWidth="1"/>
    <col min="13607" max="13610" width="8.7109375" style="189"/>
    <col min="13611" max="13611" width="13.28515625" style="189" bestFit="1" customWidth="1"/>
    <col min="13612" max="13612" width="14.28515625" style="189" bestFit="1" customWidth="1"/>
    <col min="13613" max="13613" width="17.42578125" style="189" bestFit="1" customWidth="1"/>
    <col min="13614" max="13614" width="15.85546875" style="189" bestFit="1" customWidth="1"/>
    <col min="13615" max="13615" width="28.140625" style="189" bestFit="1" customWidth="1"/>
    <col min="13616" max="13616" width="13.42578125" style="189" bestFit="1" customWidth="1"/>
    <col min="13617" max="13617" width="49.85546875" style="189" bestFit="1" customWidth="1"/>
    <col min="13618" max="13618" width="24" style="189" bestFit="1" customWidth="1"/>
    <col min="13619" max="13619" width="75.5703125" style="189" customWidth="1"/>
    <col min="13620" max="13824" width="8.7109375" style="189"/>
    <col min="13825" max="13825" width="66.7109375" style="189" bestFit="1" customWidth="1"/>
    <col min="13826" max="13826" width="165" style="189" bestFit="1" customWidth="1"/>
    <col min="13827" max="13827" width="18.5703125" style="189" bestFit="1" customWidth="1"/>
    <col min="13828" max="13828" width="19" style="189" bestFit="1" customWidth="1"/>
    <col min="13829" max="13829" width="19.5703125" style="189" bestFit="1" customWidth="1"/>
    <col min="13830" max="13830" width="36.7109375" style="189" bestFit="1" customWidth="1"/>
    <col min="13831" max="13831" width="37.42578125" style="189" bestFit="1" customWidth="1"/>
    <col min="13832" max="13832" width="16.140625" style="189" bestFit="1" customWidth="1"/>
    <col min="13833" max="13833" width="19.5703125" style="189" bestFit="1" customWidth="1"/>
    <col min="13834" max="13834" width="14.28515625" style="189" bestFit="1" customWidth="1"/>
    <col min="13835" max="13835" width="19" style="189" bestFit="1" customWidth="1"/>
    <col min="13836" max="13836" width="13.140625" style="189" bestFit="1" customWidth="1"/>
    <col min="13837" max="13837" width="16.140625" style="189" bestFit="1" customWidth="1"/>
    <col min="13838" max="13838" width="13.7109375" style="189" bestFit="1" customWidth="1"/>
    <col min="13839" max="13839" width="15" style="189" bestFit="1" customWidth="1"/>
    <col min="13840" max="13840" width="21.28515625" style="189" bestFit="1" customWidth="1"/>
    <col min="13841" max="13841" width="15.42578125" style="189" bestFit="1" customWidth="1"/>
    <col min="13842" max="13842" width="15.85546875" style="189" bestFit="1" customWidth="1"/>
    <col min="13843" max="13843" width="18" style="189" bestFit="1" customWidth="1"/>
    <col min="13844" max="13844" width="20.5703125" style="189" bestFit="1" customWidth="1"/>
    <col min="13845" max="13845" width="28" style="189" bestFit="1" customWidth="1"/>
    <col min="13846" max="13846" width="15" style="189" bestFit="1" customWidth="1"/>
    <col min="13847" max="13847" width="17.42578125" style="189" bestFit="1" customWidth="1"/>
    <col min="13848" max="13848" width="34.85546875" style="189" bestFit="1" customWidth="1"/>
    <col min="13849" max="13849" width="17.7109375" style="189" bestFit="1" customWidth="1"/>
    <col min="13850" max="13850" width="39.28515625" style="189" bestFit="1" customWidth="1"/>
    <col min="13851" max="13851" width="16.28515625" style="189" customWidth="1"/>
    <col min="13852" max="13852" width="38" style="189" bestFit="1" customWidth="1"/>
    <col min="13853" max="13853" width="27.140625" style="189" bestFit="1" customWidth="1"/>
    <col min="13854" max="13854" width="20.7109375" style="189" bestFit="1" customWidth="1"/>
    <col min="13855" max="13855" width="39.5703125" style="189" bestFit="1" customWidth="1"/>
    <col min="13856" max="13856" width="49.140625" style="189" bestFit="1" customWidth="1"/>
    <col min="13857" max="13857" width="52.5703125" style="189" bestFit="1" customWidth="1"/>
    <col min="13858" max="13858" width="51" style="189" bestFit="1" customWidth="1"/>
    <col min="13859" max="13859" width="52.5703125" style="189" bestFit="1" customWidth="1"/>
    <col min="13860" max="13860" width="39" style="189" bestFit="1" customWidth="1"/>
    <col min="13861" max="13861" width="28.7109375" style="189" bestFit="1" customWidth="1"/>
    <col min="13862" max="13862" width="23.85546875" style="189" bestFit="1" customWidth="1"/>
    <col min="13863" max="13866" width="8.7109375" style="189"/>
    <col min="13867" max="13867" width="13.28515625" style="189" bestFit="1" customWidth="1"/>
    <col min="13868" max="13868" width="14.28515625" style="189" bestFit="1" customWidth="1"/>
    <col min="13869" max="13869" width="17.42578125" style="189" bestFit="1" customWidth="1"/>
    <col min="13870" max="13870" width="15.85546875" style="189" bestFit="1" customWidth="1"/>
    <col min="13871" max="13871" width="28.140625" style="189" bestFit="1" customWidth="1"/>
    <col min="13872" max="13872" width="13.42578125" style="189" bestFit="1" customWidth="1"/>
    <col min="13873" max="13873" width="49.85546875" style="189" bestFit="1" customWidth="1"/>
    <col min="13874" max="13874" width="24" style="189" bestFit="1" customWidth="1"/>
    <col min="13875" max="13875" width="75.5703125" style="189" customWidth="1"/>
    <col min="13876" max="14080" width="8.7109375" style="189"/>
    <col min="14081" max="14081" width="66.7109375" style="189" bestFit="1" customWidth="1"/>
    <col min="14082" max="14082" width="165" style="189" bestFit="1" customWidth="1"/>
    <col min="14083" max="14083" width="18.5703125" style="189" bestFit="1" customWidth="1"/>
    <col min="14084" max="14084" width="19" style="189" bestFit="1" customWidth="1"/>
    <col min="14085" max="14085" width="19.5703125" style="189" bestFit="1" customWidth="1"/>
    <col min="14086" max="14086" width="36.7109375" style="189" bestFit="1" customWidth="1"/>
    <col min="14087" max="14087" width="37.42578125" style="189" bestFit="1" customWidth="1"/>
    <col min="14088" max="14088" width="16.140625" style="189" bestFit="1" customWidth="1"/>
    <col min="14089" max="14089" width="19.5703125" style="189" bestFit="1" customWidth="1"/>
    <col min="14090" max="14090" width="14.28515625" style="189" bestFit="1" customWidth="1"/>
    <col min="14091" max="14091" width="19" style="189" bestFit="1" customWidth="1"/>
    <col min="14092" max="14092" width="13.140625" style="189" bestFit="1" customWidth="1"/>
    <col min="14093" max="14093" width="16.140625" style="189" bestFit="1" customWidth="1"/>
    <col min="14094" max="14094" width="13.7109375" style="189" bestFit="1" customWidth="1"/>
    <col min="14095" max="14095" width="15" style="189" bestFit="1" customWidth="1"/>
    <col min="14096" max="14096" width="21.28515625" style="189" bestFit="1" customWidth="1"/>
    <col min="14097" max="14097" width="15.42578125" style="189" bestFit="1" customWidth="1"/>
    <col min="14098" max="14098" width="15.85546875" style="189" bestFit="1" customWidth="1"/>
    <col min="14099" max="14099" width="18" style="189" bestFit="1" customWidth="1"/>
    <col min="14100" max="14100" width="20.5703125" style="189" bestFit="1" customWidth="1"/>
    <col min="14101" max="14101" width="28" style="189" bestFit="1" customWidth="1"/>
    <col min="14102" max="14102" width="15" style="189" bestFit="1" customWidth="1"/>
    <col min="14103" max="14103" width="17.42578125" style="189" bestFit="1" customWidth="1"/>
    <col min="14104" max="14104" width="34.85546875" style="189" bestFit="1" customWidth="1"/>
    <col min="14105" max="14105" width="17.7109375" style="189" bestFit="1" customWidth="1"/>
    <col min="14106" max="14106" width="39.28515625" style="189" bestFit="1" customWidth="1"/>
    <col min="14107" max="14107" width="16.28515625" style="189" customWidth="1"/>
    <col min="14108" max="14108" width="38" style="189" bestFit="1" customWidth="1"/>
    <col min="14109" max="14109" width="27.140625" style="189" bestFit="1" customWidth="1"/>
    <col min="14110" max="14110" width="20.7109375" style="189" bestFit="1" customWidth="1"/>
    <col min="14111" max="14111" width="39.5703125" style="189" bestFit="1" customWidth="1"/>
    <col min="14112" max="14112" width="49.140625" style="189" bestFit="1" customWidth="1"/>
    <col min="14113" max="14113" width="52.5703125" style="189" bestFit="1" customWidth="1"/>
    <col min="14114" max="14114" width="51" style="189" bestFit="1" customWidth="1"/>
    <col min="14115" max="14115" width="52.5703125" style="189" bestFit="1" customWidth="1"/>
    <col min="14116" max="14116" width="39" style="189" bestFit="1" customWidth="1"/>
    <col min="14117" max="14117" width="28.7109375" style="189" bestFit="1" customWidth="1"/>
    <col min="14118" max="14118" width="23.85546875" style="189" bestFit="1" customWidth="1"/>
    <col min="14119" max="14122" width="8.7109375" style="189"/>
    <col min="14123" max="14123" width="13.28515625" style="189" bestFit="1" customWidth="1"/>
    <col min="14124" max="14124" width="14.28515625" style="189" bestFit="1" customWidth="1"/>
    <col min="14125" max="14125" width="17.42578125" style="189" bestFit="1" customWidth="1"/>
    <col min="14126" max="14126" width="15.85546875" style="189" bestFit="1" customWidth="1"/>
    <col min="14127" max="14127" width="28.140625" style="189" bestFit="1" customWidth="1"/>
    <col min="14128" max="14128" width="13.42578125" style="189" bestFit="1" customWidth="1"/>
    <col min="14129" max="14129" width="49.85546875" style="189" bestFit="1" customWidth="1"/>
    <col min="14130" max="14130" width="24" style="189" bestFit="1" customWidth="1"/>
    <col min="14131" max="14131" width="75.5703125" style="189" customWidth="1"/>
    <col min="14132" max="14336" width="8.7109375" style="189"/>
    <col min="14337" max="14337" width="66.7109375" style="189" bestFit="1" customWidth="1"/>
    <col min="14338" max="14338" width="165" style="189" bestFit="1" customWidth="1"/>
    <col min="14339" max="14339" width="18.5703125" style="189" bestFit="1" customWidth="1"/>
    <col min="14340" max="14340" width="19" style="189" bestFit="1" customWidth="1"/>
    <col min="14341" max="14341" width="19.5703125" style="189" bestFit="1" customWidth="1"/>
    <col min="14342" max="14342" width="36.7109375" style="189" bestFit="1" customWidth="1"/>
    <col min="14343" max="14343" width="37.42578125" style="189" bestFit="1" customWidth="1"/>
    <col min="14344" max="14344" width="16.140625" style="189" bestFit="1" customWidth="1"/>
    <col min="14345" max="14345" width="19.5703125" style="189" bestFit="1" customWidth="1"/>
    <col min="14346" max="14346" width="14.28515625" style="189" bestFit="1" customWidth="1"/>
    <col min="14347" max="14347" width="19" style="189" bestFit="1" customWidth="1"/>
    <col min="14348" max="14348" width="13.140625" style="189" bestFit="1" customWidth="1"/>
    <col min="14349" max="14349" width="16.140625" style="189" bestFit="1" customWidth="1"/>
    <col min="14350" max="14350" width="13.7109375" style="189" bestFit="1" customWidth="1"/>
    <col min="14351" max="14351" width="15" style="189" bestFit="1" customWidth="1"/>
    <col min="14352" max="14352" width="21.28515625" style="189" bestFit="1" customWidth="1"/>
    <col min="14353" max="14353" width="15.42578125" style="189" bestFit="1" customWidth="1"/>
    <col min="14354" max="14354" width="15.85546875" style="189" bestFit="1" customWidth="1"/>
    <col min="14355" max="14355" width="18" style="189" bestFit="1" customWidth="1"/>
    <col min="14356" max="14356" width="20.5703125" style="189" bestFit="1" customWidth="1"/>
    <col min="14357" max="14357" width="28" style="189" bestFit="1" customWidth="1"/>
    <col min="14358" max="14358" width="15" style="189" bestFit="1" customWidth="1"/>
    <col min="14359" max="14359" width="17.42578125" style="189" bestFit="1" customWidth="1"/>
    <col min="14360" max="14360" width="34.85546875" style="189" bestFit="1" customWidth="1"/>
    <col min="14361" max="14361" width="17.7109375" style="189" bestFit="1" customWidth="1"/>
    <col min="14362" max="14362" width="39.28515625" style="189" bestFit="1" customWidth="1"/>
    <col min="14363" max="14363" width="16.28515625" style="189" customWidth="1"/>
    <col min="14364" max="14364" width="38" style="189" bestFit="1" customWidth="1"/>
    <col min="14365" max="14365" width="27.140625" style="189" bestFit="1" customWidth="1"/>
    <col min="14366" max="14366" width="20.7109375" style="189" bestFit="1" customWidth="1"/>
    <col min="14367" max="14367" width="39.5703125" style="189" bestFit="1" customWidth="1"/>
    <col min="14368" max="14368" width="49.140625" style="189" bestFit="1" customWidth="1"/>
    <col min="14369" max="14369" width="52.5703125" style="189" bestFit="1" customWidth="1"/>
    <col min="14370" max="14370" width="51" style="189" bestFit="1" customWidth="1"/>
    <col min="14371" max="14371" width="52.5703125" style="189" bestFit="1" customWidth="1"/>
    <col min="14372" max="14372" width="39" style="189" bestFit="1" customWidth="1"/>
    <col min="14373" max="14373" width="28.7109375" style="189" bestFit="1" customWidth="1"/>
    <col min="14374" max="14374" width="23.85546875" style="189" bestFit="1" customWidth="1"/>
    <col min="14375" max="14378" width="8.7109375" style="189"/>
    <col min="14379" max="14379" width="13.28515625" style="189" bestFit="1" customWidth="1"/>
    <col min="14380" max="14380" width="14.28515625" style="189" bestFit="1" customWidth="1"/>
    <col min="14381" max="14381" width="17.42578125" style="189" bestFit="1" customWidth="1"/>
    <col min="14382" max="14382" width="15.85546875" style="189" bestFit="1" customWidth="1"/>
    <col min="14383" max="14383" width="28.140625" style="189" bestFit="1" customWidth="1"/>
    <col min="14384" max="14384" width="13.42578125" style="189" bestFit="1" customWidth="1"/>
    <col min="14385" max="14385" width="49.85546875" style="189" bestFit="1" customWidth="1"/>
    <col min="14386" max="14386" width="24" style="189" bestFit="1" customWidth="1"/>
    <col min="14387" max="14387" width="75.5703125" style="189" customWidth="1"/>
    <col min="14388" max="14592" width="8.7109375" style="189"/>
    <col min="14593" max="14593" width="66.7109375" style="189" bestFit="1" customWidth="1"/>
    <col min="14594" max="14594" width="165" style="189" bestFit="1" customWidth="1"/>
    <col min="14595" max="14595" width="18.5703125" style="189" bestFit="1" customWidth="1"/>
    <col min="14596" max="14596" width="19" style="189" bestFit="1" customWidth="1"/>
    <col min="14597" max="14597" width="19.5703125" style="189" bestFit="1" customWidth="1"/>
    <col min="14598" max="14598" width="36.7109375" style="189" bestFit="1" customWidth="1"/>
    <col min="14599" max="14599" width="37.42578125" style="189" bestFit="1" customWidth="1"/>
    <col min="14600" max="14600" width="16.140625" style="189" bestFit="1" customWidth="1"/>
    <col min="14601" max="14601" width="19.5703125" style="189" bestFit="1" customWidth="1"/>
    <col min="14602" max="14602" width="14.28515625" style="189" bestFit="1" customWidth="1"/>
    <col min="14603" max="14603" width="19" style="189" bestFit="1" customWidth="1"/>
    <col min="14604" max="14604" width="13.140625" style="189" bestFit="1" customWidth="1"/>
    <col min="14605" max="14605" width="16.140625" style="189" bestFit="1" customWidth="1"/>
    <col min="14606" max="14606" width="13.7109375" style="189" bestFit="1" customWidth="1"/>
    <col min="14607" max="14607" width="15" style="189" bestFit="1" customWidth="1"/>
    <col min="14608" max="14608" width="21.28515625" style="189" bestFit="1" customWidth="1"/>
    <col min="14609" max="14609" width="15.42578125" style="189" bestFit="1" customWidth="1"/>
    <col min="14610" max="14610" width="15.85546875" style="189" bestFit="1" customWidth="1"/>
    <col min="14611" max="14611" width="18" style="189" bestFit="1" customWidth="1"/>
    <col min="14612" max="14612" width="20.5703125" style="189" bestFit="1" customWidth="1"/>
    <col min="14613" max="14613" width="28" style="189" bestFit="1" customWidth="1"/>
    <col min="14614" max="14614" width="15" style="189" bestFit="1" customWidth="1"/>
    <col min="14615" max="14615" width="17.42578125" style="189" bestFit="1" customWidth="1"/>
    <col min="14616" max="14616" width="34.85546875" style="189" bestFit="1" customWidth="1"/>
    <col min="14617" max="14617" width="17.7109375" style="189" bestFit="1" customWidth="1"/>
    <col min="14618" max="14618" width="39.28515625" style="189" bestFit="1" customWidth="1"/>
    <col min="14619" max="14619" width="16.28515625" style="189" customWidth="1"/>
    <col min="14620" max="14620" width="38" style="189" bestFit="1" customWidth="1"/>
    <col min="14621" max="14621" width="27.140625" style="189" bestFit="1" customWidth="1"/>
    <col min="14622" max="14622" width="20.7109375" style="189" bestFit="1" customWidth="1"/>
    <col min="14623" max="14623" width="39.5703125" style="189" bestFit="1" customWidth="1"/>
    <col min="14624" max="14624" width="49.140625" style="189" bestFit="1" customWidth="1"/>
    <col min="14625" max="14625" width="52.5703125" style="189" bestFit="1" customWidth="1"/>
    <col min="14626" max="14626" width="51" style="189" bestFit="1" customWidth="1"/>
    <col min="14627" max="14627" width="52.5703125" style="189" bestFit="1" customWidth="1"/>
    <col min="14628" max="14628" width="39" style="189" bestFit="1" customWidth="1"/>
    <col min="14629" max="14629" width="28.7109375" style="189" bestFit="1" customWidth="1"/>
    <col min="14630" max="14630" width="23.85546875" style="189" bestFit="1" customWidth="1"/>
    <col min="14631" max="14634" width="8.7109375" style="189"/>
    <col min="14635" max="14635" width="13.28515625" style="189" bestFit="1" customWidth="1"/>
    <col min="14636" max="14636" width="14.28515625" style="189" bestFit="1" customWidth="1"/>
    <col min="14637" max="14637" width="17.42578125" style="189" bestFit="1" customWidth="1"/>
    <col min="14638" max="14638" width="15.85546875" style="189" bestFit="1" customWidth="1"/>
    <col min="14639" max="14639" width="28.140625" style="189" bestFit="1" customWidth="1"/>
    <col min="14640" max="14640" width="13.42578125" style="189" bestFit="1" customWidth="1"/>
    <col min="14641" max="14641" width="49.85546875" style="189" bestFit="1" customWidth="1"/>
    <col min="14642" max="14642" width="24" style="189" bestFit="1" customWidth="1"/>
    <col min="14643" max="14643" width="75.5703125" style="189" customWidth="1"/>
    <col min="14644" max="14848" width="8.7109375" style="189"/>
    <col min="14849" max="14849" width="66.7109375" style="189" bestFit="1" customWidth="1"/>
    <col min="14850" max="14850" width="165" style="189" bestFit="1" customWidth="1"/>
    <col min="14851" max="14851" width="18.5703125" style="189" bestFit="1" customWidth="1"/>
    <col min="14852" max="14852" width="19" style="189" bestFit="1" customWidth="1"/>
    <col min="14853" max="14853" width="19.5703125" style="189" bestFit="1" customWidth="1"/>
    <col min="14854" max="14854" width="36.7109375" style="189" bestFit="1" customWidth="1"/>
    <col min="14855" max="14855" width="37.42578125" style="189" bestFit="1" customWidth="1"/>
    <col min="14856" max="14856" width="16.140625" style="189" bestFit="1" customWidth="1"/>
    <col min="14857" max="14857" width="19.5703125" style="189" bestFit="1" customWidth="1"/>
    <col min="14858" max="14858" width="14.28515625" style="189" bestFit="1" customWidth="1"/>
    <col min="14859" max="14859" width="19" style="189" bestFit="1" customWidth="1"/>
    <col min="14860" max="14860" width="13.140625" style="189" bestFit="1" customWidth="1"/>
    <col min="14861" max="14861" width="16.140625" style="189" bestFit="1" customWidth="1"/>
    <col min="14862" max="14862" width="13.7109375" style="189" bestFit="1" customWidth="1"/>
    <col min="14863" max="14863" width="15" style="189" bestFit="1" customWidth="1"/>
    <col min="14864" max="14864" width="21.28515625" style="189" bestFit="1" customWidth="1"/>
    <col min="14865" max="14865" width="15.42578125" style="189" bestFit="1" customWidth="1"/>
    <col min="14866" max="14866" width="15.85546875" style="189" bestFit="1" customWidth="1"/>
    <col min="14867" max="14867" width="18" style="189" bestFit="1" customWidth="1"/>
    <col min="14868" max="14868" width="20.5703125" style="189" bestFit="1" customWidth="1"/>
    <col min="14869" max="14869" width="28" style="189" bestFit="1" customWidth="1"/>
    <col min="14870" max="14870" width="15" style="189" bestFit="1" customWidth="1"/>
    <col min="14871" max="14871" width="17.42578125" style="189" bestFit="1" customWidth="1"/>
    <col min="14872" max="14872" width="34.85546875" style="189" bestFit="1" customWidth="1"/>
    <col min="14873" max="14873" width="17.7109375" style="189" bestFit="1" customWidth="1"/>
    <col min="14874" max="14874" width="39.28515625" style="189" bestFit="1" customWidth="1"/>
    <col min="14875" max="14875" width="16.28515625" style="189" customWidth="1"/>
    <col min="14876" max="14876" width="38" style="189" bestFit="1" customWidth="1"/>
    <col min="14877" max="14877" width="27.140625" style="189" bestFit="1" customWidth="1"/>
    <col min="14878" max="14878" width="20.7109375" style="189" bestFit="1" customWidth="1"/>
    <col min="14879" max="14879" width="39.5703125" style="189" bestFit="1" customWidth="1"/>
    <col min="14880" max="14880" width="49.140625" style="189" bestFit="1" customWidth="1"/>
    <col min="14881" max="14881" width="52.5703125" style="189" bestFit="1" customWidth="1"/>
    <col min="14882" max="14882" width="51" style="189" bestFit="1" customWidth="1"/>
    <col min="14883" max="14883" width="52.5703125" style="189" bestFit="1" customWidth="1"/>
    <col min="14884" max="14884" width="39" style="189" bestFit="1" customWidth="1"/>
    <col min="14885" max="14885" width="28.7109375" style="189" bestFit="1" customWidth="1"/>
    <col min="14886" max="14886" width="23.85546875" style="189" bestFit="1" customWidth="1"/>
    <col min="14887" max="14890" width="8.7109375" style="189"/>
    <col min="14891" max="14891" width="13.28515625" style="189" bestFit="1" customWidth="1"/>
    <col min="14892" max="14892" width="14.28515625" style="189" bestFit="1" customWidth="1"/>
    <col min="14893" max="14893" width="17.42578125" style="189" bestFit="1" customWidth="1"/>
    <col min="14894" max="14894" width="15.85546875" style="189" bestFit="1" customWidth="1"/>
    <col min="14895" max="14895" width="28.140625" style="189" bestFit="1" customWidth="1"/>
    <col min="14896" max="14896" width="13.42578125" style="189" bestFit="1" customWidth="1"/>
    <col min="14897" max="14897" width="49.85546875" style="189" bestFit="1" customWidth="1"/>
    <col min="14898" max="14898" width="24" style="189" bestFit="1" customWidth="1"/>
    <col min="14899" max="14899" width="75.5703125" style="189" customWidth="1"/>
    <col min="14900" max="15104" width="8.7109375" style="189"/>
    <col min="15105" max="15105" width="66.7109375" style="189" bestFit="1" customWidth="1"/>
    <col min="15106" max="15106" width="165" style="189" bestFit="1" customWidth="1"/>
    <col min="15107" max="15107" width="18.5703125" style="189" bestFit="1" customWidth="1"/>
    <col min="15108" max="15108" width="19" style="189" bestFit="1" customWidth="1"/>
    <col min="15109" max="15109" width="19.5703125" style="189" bestFit="1" customWidth="1"/>
    <col min="15110" max="15110" width="36.7109375" style="189" bestFit="1" customWidth="1"/>
    <col min="15111" max="15111" width="37.42578125" style="189" bestFit="1" customWidth="1"/>
    <col min="15112" max="15112" width="16.140625" style="189" bestFit="1" customWidth="1"/>
    <col min="15113" max="15113" width="19.5703125" style="189" bestFit="1" customWidth="1"/>
    <col min="15114" max="15114" width="14.28515625" style="189" bestFit="1" customWidth="1"/>
    <col min="15115" max="15115" width="19" style="189" bestFit="1" customWidth="1"/>
    <col min="15116" max="15116" width="13.140625" style="189" bestFit="1" customWidth="1"/>
    <col min="15117" max="15117" width="16.140625" style="189" bestFit="1" customWidth="1"/>
    <col min="15118" max="15118" width="13.7109375" style="189" bestFit="1" customWidth="1"/>
    <col min="15119" max="15119" width="15" style="189" bestFit="1" customWidth="1"/>
    <col min="15120" max="15120" width="21.28515625" style="189" bestFit="1" customWidth="1"/>
    <col min="15121" max="15121" width="15.42578125" style="189" bestFit="1" customWidth="1"/>
    <col min="15122" max="15122" width="15.85546875" style="189" bestFit="1" customWidth="1"/>
    <col min="15123" max="15123" width="18" style="189" bestFit="1" customWidth="1"/>
    <col min="15124" max="15124" width="20.5703125" style="189" bestFit="1" customWidth="1"/>
    <col min="15125" max="15125" width="28" style="189" bestFit="1" customWidth="1"/>
    <col min="15126" max="15126" width="15" style="189" bestFit="1" customWidth="1"/>
    <col min="15127" max="15127" width="17.42578125" style="189" bestFit="1" customWidth="1"/>
    <col min="15128" max="15128" width="34.85546875" style="189" bestFit="1" customWidth="1"/>
    <col min="15129" max="15129" width="17.7109375" style="189" bestFit="1" customWidth="1"/>
    <col min="15130" max="15130" width="39.28515625" style="189" bestFit="1" customWidth="1"/>
    <col min="15131" max="15131" width="16.28515625" style="189" customWidth="1"/>
    <col min="15132" max="15132" width="38" style="189" bestFit="1" customWidth="1"/>
    <col min="15133" max="15133" width="27.140625" style="189" bestFit="1" customWidth="1"/>
    <col min="15134" max="15134" width="20.7109375" style="189" bestFit="1" customWidth="1"/>
    <col min="15135" max="15135" width="39.5703125" style="189" bestFit="1" customWidth="1"/>
    <col min="15136" max="15136" width="49.140625" style="189" bestFit="1" customWidth="1"/>
    <col min="15137" max="15137" width="52.5703125" style="189" bestFit="1" customWidth="1"/>
    <col min="15138" max="15138" width="51" style="189" bestFit="1" customWidth="1"/>
    <col min="15139" max="15139" width="52.5703125" style="189" bestFit="1" customWidth="1"/>
    <col min="15140" max="15140" width="39" style="189" bestFit="1" customWidth="1"/>
    <col min="15141" max="15141" width="28.7109375" style="189" bestFit="1" customWidth="1"/>
    <col min="15142" max="15142" width="23.85546875" style="189" bestFit="1" customWidth="1"/>
    <col min="15143" max="15146" width="8.7109375" style="189"/>
    <col min="15147" max="15147" width="13.28515625" style="189" bestFit="1" customWidth="1"/>
    <col min="15148" max="15148" width="14.28515625" style="189" bestFit="1" customWidth="1"/>
    <col min="15149" max="15149" width="17.42578125" style="189" bestFit="1" customWidth="1"/>
    <col min="15150" max="15150" width="15.85546875" style="189" bestFit="1" customWidth="1"/>
    <col min="15151" max="15151" width="28.140625" style="189" bestFit="1" customWidth="1"/>
    <col min="15152" max="15152" width="13.42578125" style="189" bestFit="1" customWidth="1"/>
    <col min="15153" max="15153" width="49.85546875" style="189" bestFit="1" customWidth="1"/>
    <col min="15154" max="15154" width="24" style="189" bestFit="1" customWidth="1"/>
    <col min="15155" max="15155" width="75.5703125" style="189" customWidth="1"/>
    <col min="15156" max="15360" width="8.7109375" style="189"/>
    <col min="15361" max="15361" width="66.7109375" style="189" bestFit="1" customWidth="1"/>
    <col min="15362" max="15362" width="165" style="189" bestFit="1" customWidth="1"/>
    <col min="15363" max="15363" width="18.5703125" style="189" bestFit="1" customWidth="1"/>
    <col min="15364" max="15364" width="19" style="189" bestFit="1" customWidth="1"/>
    <col min="15365" max="15365" width="19.5703125" style="189" bestFit="1" customWidth="1"/>
    <col min="15366" max="15366" width="36.7109375" style="189" bestFit="1" customWidth="1"/>
    <col min="15367" max="15367" width="37.42578125" style="189" bestFit="1" customWidth="1"/>
    <col min="15368" max="15368" width="16.140625" style="189" bestFit="1" customWidth="1"/>
    <col min="15369" max="15369" width="19.5703125" style="189" bestFit="1" customWidth="1"/>
    <col min="15370" max="15370" width="14.28515625" style="189" bestFit="1" customWidth="1"/>
    <col min="15371" max="15371" width="19" style="189" bestFit="1" customWidth="1"/>
    <col min="15372" max="15372" width="13.140625" style="189" bestFit="1" customWidth="1"/>
    <col min="15373" max="15373" width="16.140625" style="189" bestFit="1" customWidth="1"/>
    <col min="15374" max="15374" width="13.7109375" style="189" bestFit="1" customWidth="1"/>
    <col min="15375" max="15375" width="15" style="189" bestFit="1" customWidth="1"/>
    <col min="15376" max="15376" width="21.28515625" style="189" bestFit="1" customWidth="1"/>
    <col min="15377" max="15377" width="15.42578125" style="189" bestFit="1" customWidth="1"/>
    <col min="15378" max="15378" width="15.85546875" style="189" bestFit="1" customWidth="1"/>
    <col min="15379" max="15379" width="18" style="189" bestFit="1" customWidth="1"/>
    <col min="15380" max="15380" width="20.5703125" style="189" bestFit="1" customWidth="1"/>
    <col min="15381" max="15381" width="28" style="189" bestFit="1" customWidth="1"/>
    <col min="15382" max="15382" width="15" style="189" bestFit="1" customWidth="1"/>
    <col min="15383" max="15383" width="17.42578125" style="189" bestFit="1" customWidth="1"/>
    <col min="15384" max="15384" width="34.85546875" style="189" bestFit="1" customWidth="1"/>
    <col min="15385" max="15385" width="17.7109375" style="189" bestFit="1" customWidth="1"/>
    <col min="15386" max="15386" width="39.28515625" style="189" bestFit="1" customWidth="1"/>
    <col min="15387" max="15387" width="16.28515625" style="189" customWidth="1"/>
    <col min="15388" max="15388" width="38" style="189" bestFit="1" customWidth="1"/>
    <col min="15389" max="15389" width="27.140625" style="189" bestFit="1" customWidth="1"/>
    <col min="15390" max="15390" width="20.7109375" style="189" bestFit="1" customWidth="1"/>
    <col min="15391" max="15391" width="39.5703125" style="189" bestFit="1" customWidth="1"/>
    <col min="15392" max="15392" width="49.140625" style="189" bestFit="1" customWidth="1"/>
    <col min="15393" max="15393" width="52.5703125" style="189" bestFit="1" customWidth="1"/>
    <col min="15394" max="15394" width="51" style="189" bestFit="1" customWidth="1"/>
    <col min="15395" max="15395" width="52.5703125" style="189" bestFit="1" customWidth="1"/>
    <col min="15396" max="15396" width="39" style="189" bestFit="1" customWidth="1"/>
    <col min="15397" max="15397" width="28.7109375" style="189" bestFit="1" customWidth="1"/>
    <col min="15398" max="15398" width="23.85546875" style="189" bestFit="1" customWidth="1"/>
    <col min="15399" max="15402" width="8.7109375" style="189"/>
    <col min="15403" max="15403" width="13.28515625" style="189" bestFit="1" customWidth="1"/>
    <col min="15404" max="15404" width="14.28515625" style="189" bestFit="1" customWidth="1"/>
    <col min="15405" max="15405" width="17.42578125" style="189" bestFit="1" customWidth="1"/>
    <col min="15406" max="15406" width="15.85546875" style="189" bestFit="1" customWidth="1"/>
    <col min="15407" max="15407" width="28.140625" style="189" bestFit="1" customWidth="1"/>
    <col min="15408" max="15408" width="13.42578125" style="189" bestFit="1" customWidth="1"/>
    <col min="15409" max="15409" width="49.85546875" style="189" bestFit="1" customWidth="1"/>
    <col min="15410" max="15410" width="24" style="189" bestFit="1" customWidth="1"/>
    <col min="15411" max="15411" width="75.5703125" style="189" customWidth="1"/>
    <col min="15412" max="15616" width="8.7109375" style="189"/>
    <col min="15617" max="15617" width="66.7109375" style="189" bestFit="1" customWidth="1"/>
    <col min="15618" max="15618" width="165" style="189" bestFit="1" customWidth="1"/>
    <col min="15619" max="15619" width="18.5703125" style="189" bestFit="1" customWidth="1"/>
    <col min="15620" max="15620" width="19" style="189" bestFit="1" customWidth="1"/>
    <col min="15621" max="15621" width="19.5703125" style="189" bestFit="1" customWidth="1"/>
    <col min="15622" max="15622" width="36.7109375" style="189" bestFit="1" customWidth="1"/>
    <col min="15623" max="15623" width="37.42578125" style="189" bestFit="1" customWidth="1"/>
    <col min="15624" max="15624" width="16.140625" style="189" bestFit="1" customWidth="1"/>
    <col min="15625" max="15625" width="19.5703125" style="189" bestFit="1" customWidth="1"/>
    <col min="15626" max="15626" width="14.28515625" style="189" bestFit="1" customWidth="1"/>
    <col min="15627" max="15627" width="19" style="189" bestFit="1" customWidth="1"/>
    <col min="15628" max="15628" width="13.140625" style="189" bestFit="1" customWidth="1"/>
    <col min="15629" max="15629" width="16.140625" style="189" bestFit="1" customWidth="1"/>
    <col min="15630" max="15630" width="13.7109375" style="189" bestFit="1" customWidth="1"/>
    <col min="15631" max="15631" width="15" style="189" bestFit="1" customWidth="1"/>
    <col min="15632" max="15632" width="21.28515625" style="189" bestFit="1" customWidth="1"/>
    <col min="15633" max="15633" width="15.42578125" style="189" bestFit="1" customWidth="1"/>
    <col min="15634" max="15634" width="15.85546875" style="189" bestFit="1" customWidth="1"/>
    <col min="15635" max="15635" width="18" style="189" bestFit="1" customWidth="1"/>
    <col min="15636" max="15636" width="20.5703125" style="189" bestFit="1" customWidth="1"/>
    <col min="15637" max="15637" width="28" style="189" bestFit="1" customWidth="1"/>
    <col min="15638" max="15638" width="15" style="189" bestFit="1" customWidth="1"/>
    <col min="15639" max="15639" width="17.42578125" style="189" bestFit="1" customWidth="1"/>
    <col min="15640" max="15640" width="34.85546875" style="189" bestFit="1" customWidth="1"/>
    <col min="15641" max="15641" width="17.7109375" style="189" bestFit="1" customWidth="1"/>
    <col min="15642" max="15642" width="39.28515625" style="189" bestFit="1" customWidth="1"/>
    <col min="15643" max="15643" width="16.28515625" style="189" customWidth="1"/>
    <col min="15644" max="15644" width="38" style="189" bestFit="1" customWidth="1"/>
    <col min="15645" max="15645" width="27.140625" style="189" bestFit="1" customWidth="1"/>
    <col min="15646" max="15646" width="20.7109375" style="189" bestFit="1" customWidth="1"/>
    <col min="15647" max="15647" width="39.5703125" style="189" bestFit="1" customWidth="1"/>
    <col min="15648" max="15648" width="49.140625" style="189" bestFit="1" customWidth="1"/>
    <col min="15649" max="15649" width="52.5703125" style="189" bestFit="1" customWidth="1"/>
    <col min="15650" max="15650" width="51" style="189" bestFit="1" customWidth="1"/>
    <col min="15651" max="15651" width="52.5703125" style="189" bestFit="1" customWidth="1"/>
    <col min="15652" max="15652" width="39" style="189" bestFit="1" customWidth="1"/>
    <col min="15653" max="15653" width="28.7109375" style="189" bestFit="1" customWidth="1"/>
    <col min="15654" max="15654" width="23.85546875" style="189" bestFit="1" customWidth="1"/>
    <col min="15655" max="15658" width="8.7109375" style="189"/>
    <col min="15659" max="15659" width="13.28515625" style="189" bestFit="1" customWidth="1"/>
    <col min="15660" max="15660" width="14.28515625" style="189" bestFit="1" customWidth="1"/>
    <col min="15661" max="15661" width="17.42578125" style="189" bestFit="1" customWidth="1"/>
    <col min="15662" max="15662" width="15.85546875" style="189" bestFit="1" customWidth="1"/>
    <col min="15663" max="15663" width="28.140625" style="189" bestFit="1" customWidth="1"/>
    <col min="15664" max="15664" width="13.42578125" style="189" bestFit="1" customWidth="1"/>
    <col min="15665" max="15665" width="49.85546875" style="189" bestFit="1" customWidth="1"/>
    <col min="15666" max="15666" width="24" style="189" bestFit="1" customWidth="1"/>
    <col min="15667" max="15667" width="75.5703125" style="189" customWidth="1"/>
    <col min="15668" max="15872" width="8.7109375" style="189"/>
    <col min="15873" max="15873" width="66.7109375" style="189" bestFit="1" customWidth="1"/>
    <col min="15874" max="15874" width="165" style="189" bestFit="1" customWidth="1"/>
    <col min="15875" max="15875" width="18.5703125" style="189" bestFit="1" customWidth="1"/>
    <col min="15876" max="15876" width="19" style="189" bestFit="1" customWidth="1"/>
    <col min="15877" max="15877" width="19.5703125" style="189" bestFit="1" customWidth="1"/>
    <col min="15878" max="15878" width="36.7109375" style="189" bestFit="1" customWidth="1"/>
    <col min="15879" max="15879" width="37.42578125" style="189" bestFit="1" customWidth="1"/>
    <col min="15880" max="15880" width="16.140625" style="189" bestFit="1" customWidth="1"/>
    <col min="15881" max="15881" width="19.5703125" style="189" bestFit="1" customWidth="1"/>
    <col min="15882" max="15882" width="14.28515625" style="189" bestFit="1" customWidth="1"/>
    <col min="15883" max="15883" width="19" style="189" bestFit="1" customWidth="1"/>
    <col min="15884" max="15884" width="13.140625" style="189" bestFit="1" customWidth="1"/>
    <col min="15885" max="15885" width="16.140625" style="189" bestFit="1" customWidth="1"/>
    <col min="15886" max="15886" width="13.7109375" style="189" bestFit="1" customWidth="1"/>
    <col min="15887" max="15887" width="15" style="189" bestFit="1" customWidth="1"/>
    <col min="15888" max="15888" width="21.28515625" style="189" bestFit="1" customWidth="1"/>
    <col min="15889" max="15889" width="15.42578125" style="189" bestFit="1" customWidth="1"/>
    <col min="15890" max="15890" width="15.85546875" style="189" bestFit="1" customWidth="1"/>
    <col min="15891" max="15891" width="18" style="189" bestFit="1" customWidth="1"/>
    <col min="15892" max="15892" width="20.5703125" style="189" bestFit="1" customWidth="1"/>
    <col min="15893" max="15893" width="28" style="189" bestFit="1" customWidth="1"/>
    <col min="15894" max="15894" width="15" style="189" bestFit="1" customWidth="1"/>
    <col min="15895" max="15895" width="17.42578125" style="189" bestFit="1" customWidth="1"/>
    <col min="15896" max="15896" width="34.85546875" style="189" bestFit="1" customWidth="1"/>
    <col min="15897" max="15897" width="17.7109375" style="189" bestFit="1" customWidth="1"/>
    <col min="15898" max="15898" width="39.28515625" style="189" bestFit="1" customWidth="1"/>
    <col min="15899" max="15899" width="16.28515625" style="189" customWidth="1"/>
    <col min="15900" max="15900" width="38" style="189" bestFit="1" customWidth="1"/>
    <col min="15901" max="15901" width="27.140625" style="189" bestFit="1" customWidth="1"/>
    <col min="15902" max="15902" width="20.7109375" style="189" bestFit="1" customWidth="1"/>
    <col min="15903" max="15903" width="39.5703125" style="189" bestFit="1" customWidth="1"/>
    <col min="15904" max="15904" width="49.140625" style="189" bestFit="1" customWidth="1"/>
    <col min="15905" max="15905" width="52.5703125" style="189" bestFit="1" customWidth="1"/>
    <col min="15906" max="15906" width="51" style="189" bestFit="1" customWidth="1"/>
    <col min="15907" max="15907" width="52.5703125" style="189" bestFit="1" customWidth="1"/>
    <col min="15908" max="15908" width="39" style="189" bestFit="1" customWidth="1"/>
    <col min="15909" max="15909" width="28.7109375" style="189" bestFit="1" customWidth="1"/>
    <col min="15910" max="15910" width="23.85546875" style="189" bestFit="1" customWidth="1"/>
    <col min="15911" max="15914" width="8.7109375" style="189"/>
    <col min="15915" max="15915" width="13.28515625" style="189" bestFit="1" customWidth="1"/>
    <col min="15916" max="15916" width="14.28515625" style="189" bestFit="1" customWidth="1"/>
    <col min="15917" max="15917" width="17.42578125" style="189" bestFit="1" customWidth="1"/>
    <col min="15918" max="15918" width="15.85546875" style="189" bestFit="1" customWidth="1"/>
    <col min="15919" max="15919" width="28.140625" style="189" bestFit="1" customWidth="1"/>
    <col min="15920" max="15920" width="13.42578125" style="189" bestFit="1" customWidth="1"/>
    <col min="15921" max="15921" width="49.85546875" style="189" bestFit="1" customWidth="1"/>
    <col min="15922" max="15922" width="24" style="189" bestFit="1" customWidth="1"/>
    <col min="15923" max="15923" width="75.5703125" style="189" customWidth="1"/>
    <col min="15924" max="16128" width="8.7109375" style="189"/>
    <col min="16129" max="16129" width="66.7109375" style="189" bestFit="1" customWidth="1"/>
    <col min="16130" max="16130" width="165" style="189" bestFit="1" customWidth="1"/>
    <col min="16131" max="16131" width="18.5703125" style="189" bestFit="1" customWidth="1"/>
    <col min="16132" max="16132" width="19" style="189" bestFit="1" customWidth="1"/>
    <col min="16133" max="16133" width="19.5703125" style="189" bestFit="1" customWidth="1"/>
    <col min="16134" max="16134" width="36.7109375" style="189" bestFit="1" customWidth="1"/>
    <col min="16135" max="16135" width="37.42578125" style="189" bestFit="1" customWidth="1"/>
    <col min="16136" max="16136" width="16.140625" style="189" bestFit="1" customWidth="1"/>
    <col min="16137" max="16137" width="19.5703125" style="189" bestFit="1" customWidth="1"/>
    <col min="16138" max="16138" width="14.28515625" style="189" bestFit="1" customWidth="1"/>
    <col min="16139" max="16139" width="19" style="189" bestFit="1" customWidth="1"/>
    <col min="16140" max="16140" width="13.140625" style="189" bestFit="1" customWidth="1"/>
    <col min="16141" max="16141" width="16.140625" style="189" bestFit="1" customWidth="1"/>
    <col min="16142" max="16142" width="13.7109375" style="189" bestFit="1" customWidth="1"/>
    <col min="16143" max="16143" width="15" style="189" bestFit="1" customWidth="1"/>
    <col min="16144" max="16144" width="21.28515625" style="189" bestFit="1" customWidth="1"/>
    <col min="16145" max="16145" width="15.42578125" style="189" bestFit="1" customWidth="1"/>
    <col min="16146" max="16146" width="15.85546875" style="189" bestFit="1" customWidth="1"/>
    <col min="16147" max="16147" width="18" style="189" bestFit="1" customWidth="1"/>
    <col min="16148" max="16148" width="20.5703125" style="189" bestFit="1" customWidth="1"/>
    <col min="16149" max="16149" width="28" style="189" bestFit="1" customWidth="1"/>
    <col min="16150" max="16150" width="15" style="189" bestFit="1" customWidth="1"/>
    <col min="16151" max="16151" width="17.42578125" style="189" bestFit="1" customWidth="1"/>
    <col min="16152" max="16152" width="34.85546875" style="189" bestFit="1" customWidth="1"/>
    <col min="16153" max="16153" width="17.7109375" style="189" bestFit="1" customWidth="1"/>
    <col min="16154" max="16154" width="39.28515625" style="189" bestFit="1" customWidth="1"/>
    <col min="16155" max="16155" width="16.28515625" style="189" customWidth="1"/>
    <col min="16156" max="16156" width="38" style="189" bestFit="1" customWidth="1"/>
    <col min="16157" max="16157" width="27.140625" style="189" bestFit="1" customWidth="1"/>
    <col min="16158" max="16158" width="20.7109375" style="189" bestFit="1" customWidth="1"/>
    <col min="16159" max="16159" width="39.5703125" style="189" bestFit="1" customWidth="1"/>
    <col min="16160" max="16160" width="49.140625" style="189" bestFit="1" customWidth="1"/>
    <col min="16161" max="16161" width="52.5703125" style="189" bestFit="1" customWidth="1"/>
    <col min="16162" max="16162" width="51" style="189" bestFit="1" customWidth="1"/>
    <col min="16163" max="16163" width="52.5703125" style="189" bestFit="1" customWidth="1"/>
    <col min="16164" max="16164" width="39" style="189" bestFit="1" customWidth="1"/>
    <col min="16165" max="16165" width="28.7109375" style="189" bestFit="1" customWidth="1"/>
    <col min="16166" max="16166" width="23.85546875" style="189" bestFit="1" customWidth="1"/>
    <col min="16167" max="16170" width="8.7109375" style="189"/>
    <col min="16171" max="16171" width="13.28515625" style="189" bestFit="1" customWidth="1"/>
    <col min="16172" max="16172" width="14.28515625" style="189" bestFit="1" customWidth="1"/>
    <col min="16173" max="16173" width="17.42578125" style="189" bestFit="1" customWidth="1"/>
    <col min="16174" max="16174" width="15.85546875" style="189" bestFit="1" customWidth="1"/>
    <col min="16175" max="16175" width="28.140625" style="189" bestFit="1" customWidth="1"/>
    <col min="16176" max="16176" width="13.42578125" style="189" bestFit="1" customWidth="1"/>
    <col min="16177" max="16177" width="49.85546875" style="189" bestFit="1" customWidth="1"/>
    <col min="16178" max="16178" width="24" style="189" bestFit="1" customWidth="1"/>
    <col min="16179" max="16179" width="75.5703125" style="189" customWidth="1"/>
    <col min="16180" max="16384" width="8.7109375" style="189"/>
  </cols>
  <sheetData>
    <row r="1" spans="1:31" ht="15" x14ac:dyDescent="0.25">
      <c r="A1" s="187" t="s">
        <v>0</v>
      </c>
      <c r="B1" s="187" t="s">
        <v>1</v>
      </c>
      <c r="C1" s="187" t="s">
        <v>627</v>
      </c>
      <c r="D1" s="187" t="s">
        <v>3</v>
      </c>
      <c r="E1" s="187" t="s">
        <v>628</v>
      </c>
      <c r="F1" s="187" t="s">
        <v>629</v>
      </c>
      <c r="G1" s="187" t="s">
        <v>630</v>
      </c>
      <c r="H1" s="187" t="s">
        <v>631</v>
      </c>
      <c r="I1" s="187" t="s">
        <v>632</v>
      </c>
      <c r="J1" s="187" t="s">
        <v>4</v>
      </c>
      <c r="K1" s="187" t="s">
        <v>633</v>
      </c>
      <c r="L1" s="187" t="s">
        <v>634</v>
      </c>
      <c r="M1" s="187" t="s">
        <v>6</v>
      </c>
      <c r="N1" s="188" t="s">
        <v>635</v>
      </c>
      <c r="O1" s="187" t="s">
        <v>636</v>
      </c>
      <c r="P1" s="187" t="s">
        <v>10</v>
      </c>
      <c r="Q1" s="187" t="s">
        <v>11</v>
      </c>
      <c r="R1" s="187" t="s">
        <v>637</v>
      </c>
      <c r="S1" s="187" t="s">
        <v>12</v>
      </c>
      <c r="T1" s="187" t="s">
        <v>638</v>
      </c>
      <c r="U1" s="187" t="s">
        <v>14</v>
      </c>
      <c r="V1" s="187" t="s">
        <v>15</v>
      </c>
      <c r="W1" s="188" t="s">
        <v>639</v>
      </c>
      <c r="X1" s="188" t="s">
        <v>640</v>
      </c>
      <c r="Y1" s="188" t="s">
        <v>641</v>
      </c>
      <c r="Z1" s="187" t="s">
        <v>29</v>
      </c>
      <c r="AA1" s="187" t="s">
        <v>30</v>
      </c>
      <c r="AB1" s="187" t="s">
        <v>31</v>
      </c>
      <c r="AC1" s="187" t="s">
        <v>32</v>
      </c>
      <c r="AD1" s="187" t="s">
        <v>33</v>
      </c>
    </row>
    <row r="2" spans="1:31" x14ac:dyDescent="0.2">
      <c r="A2" s="1155" t="s">
        <v>642</v>
      </c>
      <c r="B2" s="1155" t="s">
        <v>643</v>
      </c>
      <c r="C2" s="1155" t="s">
        <v>644</v>
      </c>
      <c r="D2" s="1155" t="s">
        <v>645</v>
      </c>
      <c r="E2" s="1155"/>
      <c r="F2" s="190"/>
      <c r="G2" s="190"/>
      <c r="H2" s="190"/>
      <c r="I2" s="1155"/>
      <c r="J2" s="1155" t="s">
        <v>646</v>
      </c>
      <c r="K2" s="1155" t="s">
        <v>41</v>
      </c>
      <c r="L2" s="1155" t="s">
        <v>647</v>
      </c>
      <c r="M2" s="1155" t="s">
        <v>36</v>
      </c>
      <c r="N2" s="1156">
        <v>33199.949999999997</v>
      </c>
      <c r="O2" s="1155" t="s">
        <v>648</v>
      </c>
      <c r="P2" s="1155" t="s">
        <v>44</v>
      </c>
      <c r="Q2" s="1157">
        <v>41235</v>
      </c>
      <c r="R2" s="1157">
        <v>41235</v>
      </c>
      <c r="S2" s="1157">
        <v>41237</v>
      </c>
      <c r="T2" s="1157">
        <v>41601</v>
      </c>
      <c r="U2" s="1160"/>
      <c r="V2" s="1156">
        <f>W2/12</f>
        <v>52833.249166666668</v>
      </c>
      <c r="W2" s="1156">
        <v>633998.99</v>
      </c>
      <c r="X2" s="1160">
        <v>0</v>
      </c>
      <c r="Y2" s="1156">
        <v>633998.99</v>
      </c>
      <c r="Z2" s="191" t="s">
        <v>649</v>
      </c>
      <c r="AA2" s="1156" t="s">
        <v>650</v>
      </c>
      <c r="AB2" s="1161" t="s">
        <v>651</v>
      </c>
      <c r="AC2" s="1156" t="s">
        <v>652</v>
      </c>
      <c r="AD2" s="1156"/>
      <c r="AE2" s="192"/>
    </row>
    <row r="3" spans="1:31" x14ac:dyDescent="0.2">
      <c r="A3" s="1155"/>
      <c r="B3" s="1155"/>
      <c r="C3" s="1155"/>
      <c r="D3" s="1155"/>
      <c r="E3" s="1155"/>
      <c r="F3" s="190"/>
      <c r="G3" s="190"/>
      <c r="H3" s="190"/>
      <c r="I3" s="1155"/>
      <c r="J3" s="1155"/>
      <c r="K3" s="1155"/>
      <c r="L3" s="1155"/>
      <c r="M3" s="1155"/>
      <c r="N3" s="1156"/>
      <c r="O3" s="1155"/>
      <c r="P3" s="1155"/>
      <c r="Q3" s="1157"/>
      <c r="R3" s="1157"/>
      <c r="S3" s="1157"/>
      <c r="T3" s="1157"/>
      <c r="U3" s="1160"/>
      <c r="V3" s="1156"/>
      <c r="W3" s="1156"/>
      <c r="X3" s="1160"/>
      <c r="Y3" s="1156"/>
      <c r="Z3" s="191" t="s">
        <v>653</v>
      </c>
      <c r="AA3" s="1156"/>
      <c r="AB3" s="1156"/>
      <c r="AC3" s="1156"/>
      <c r="AD3" s="1156"/>
    </row>
    <row r="4" spans="1:31" x14ac:dyDescent="0.2">
      <c r="A4" s="1155"/>
      <c r="B4" s="1155"/>
      <c r="C4" s="1155"/>
      <c r="D4" s="1155"/>
      <c r="E4" s="1155"/>
      <c r="F4" s="190"/>
      <c r="G4" s="190"/>
      <c r="H4" s="190"/>
      <c r="I4" s="1155"/>
      <c r="J4" s="1155"/>
      <c r="K4" s="1155"/>
      <c r="L4" s="1155"/>
      <c r="M4" s="1155"/>
      <c r="N4" s="1156"/>
      <c r="O4" s="1155"/>
      <c r="P4" s="1155"/>
      <c r="Q4" s="1157"/>
      <c r="R4" s="1157"/>
      <c r="S4" s="1157"/>
      <c r="T4" s="1157"/>
      <c r="U4" s="1160"/>
      <c r="V4" s="1156"/>
      <c r="W4" s="1156"/>
      <c r="X4" s="1160"/>
      <c r="Y4" s="1156"/>
      <c r="Z4" s="191" t="s">
        <v>654</v>
      </c>
      <c r="AA4" s="1156"/>
      <c r="AB4" s="1156"/>
      <c r="AC4" s="1156"/>
      <c r="AD4" s="1156"/>
    </row>
    <row r="5" spans="1:31" x14ac:dyDescent="0.2">
      <c r="A5" s="1155"/>
      <c r="B5" s="1155"/>
      <c r="C5" s="1155"/>
      <c r="D5" s="1155"/>
      <c r="E5" s="1155"/>
      <c r="F5" s="190"/>
      <c r="G5" s="190"/>
      <c r="H5" s="190"/>
      <c r="I5" s="1155"/>
      <c r="J5" s="1155"/>
      <c r="K5" s="1155"/>
      <c r="L5" s="1155"/>
      <c r="M5" s="1155"/>
      <c r="N5" s="1156"/>
      <c r="O5" s="1155"/>
      <c r="P5" s="1155"/>
      <c r="Q5" s="1157"/>
      <c r="R5" s="1157"/>
      <c r="S5" s="1157"/>
      <c r="T5" s="1157"/>
      <c r="U5" s="1160"/>
      <c r="V5" s="1156"/>
      <c r="W5" s="1156"/>
      <c r="X5" s="1160"/>
      <c r="Y5" s="1156"/>
      <c r="Z5" s="191" t="s">
        <v>655</v>
      </c>
      <c r="AA5" s="1156"/>
      <c r="AB5" s="1156"/>
      <c r="AC5" s="1156"/>
      <c r="AD5" s="1156"/>
    </row>
    <row r="6" spans="1:31" x14ac:dyDescent="0.2">
      <c r="A6" s="1155" t="s">
        <v>656</v>
      </c>
      <c r="B6" s="1155" t="s">
        <v>657</v>
      </c>
      <c r="C6" s="1155" t="s">
        <v>192</v>
      </c>
      <c r="D6" s="1155" t="s">
        <v>658</v>
      </c>
      <c r="E6" s="1155" t="s">
        <v>659</v>
      </c>
      <c r="F6" s="190"/>
      <c r="G6" s="190"/>
      <c r="H6" s="190"/>
      <c r="I6" s="1155"/>
      <c r="J6" s="1155" t="s">
        <v>660</v>
      </c>
      <c r="K6" s="1155" t="s">
        <v>661</v>
      </c>
      <c r="L6" s="1155" t="s">
        <v>647</v>
      </c>
      <c r="M6" s="1155" t="s">
        <v>36</v>
      </c>
      <c r="N6" s="1158">
        <v>19399.509999999998</v>
      </c>
      <c r="O6" s="1155" t="s">
        <v>648</v>
      </c>
      <c r="P6" s="1155" t="s">
        <v>44</v>
      </c>
      <c r="Q6" s="1157">
        <v>40170</v>
      </c>
      <c r="R6" s="1157">
        <v>40176</v>
      </c>
      <c r="S6" s="1157">
        <v>40176</v>
      </c>
      <c r="T6" s="1157">
        <v>40905</v>
      </c>
      <c r="U6" s="1157">
        <v>41483</v>
      </c>
      <c r="V6" s="193">
        <v>13554</v>
      </c>
      <c r="W6" s="1156">
        <v>295200</v>
      </c>
      <c r="X6" s="1156">
        <v>273513.07</v>
      </c>
      <c r="Y6" s="1156">
        <v>568713.06999999995</v>
      </c>
      <c r="Z6" s="1158"/>
      <c r="AA6" s="1158"/>
      <c r="AB6" s="1158"/>
      <c r="AC6" s="1158"/>
      <c r="AD6" s="1158"/>
    </row>
    <row r="7" spans="1:31" x14ac:dyDescent="0.2">
      <c r="A7" s="1155"/>
      <c r="B7" s="1155"/>
      <c r="C7" s="1155"/>
      <c r="D7" s="1155"/>
      <c r="E7" s="1155"/>
      <c r="F7" s="190"/>
      <c r="G7" s="190"/>
      <c r="H7" s="190"/>
      <c r="I7" s="1155"/>
      <c r="J7" s="1155"/>
      <c r="K7" s="1155"/>
      <c r="L7" s="1155"/>
      <c r="M7" s="1155"/>
      <c r="N7" s="1158"/>
      <c r="O7" s="1155"/>
      <c r="P7" s="1155"/>
      <c r="Q7" s="1157"/>
      <c r="R7" s="1157"/>
      <c r="S7" s="1157"/>
      <c r="T7" s="1157"/>
      <c r="U7" s="1157"/>
      <c r="V7" s="193">
        <v>19007.759999999998</v>
      </c>
      <c r="W7" s="1156"/>
      <c r="X7" s="1156"/>
      <c r="Y7" s="1156"/>
      <c r="Z7" s="1158"/>
      <c r="AA7" s="1158"/>
      <c r="AB7" s="1158"/>
      <c r="AC7" s="1158"/>
      <c r="AD7" s="1158"/>
    </row>
    <row r="8" spans="1:31" x14ac:dyDescent="0.2">
      <c r="A8" s="190" t="s">
        <v>662</v>
      </c>
      <c r="B8" s="190" t="s">
        <v>663</v>
      </c>
      <c r="C8" s="190" t="s">
        <v>664</v>
      </c>
      <c r="D8" s="190" t="s">
        <v>665</v>
      </c>
      <c r="E8" s="190" t="s">
        <v>666</v>
      </c>
      <c r="F8" s="190"/>
      <c r="G8" s="190"/>
      <c r="H8" s="190"/>
      <c r="I8" s="190"/>
      <c r="J8" s="190" t="s">
        <v>667</v>
      </c>
      <c r="K8" s="190" t="s">
        <v>41</v>
      </c>
      <c r="L8" s="190" t="s">
        <v>647</v>
      </c>
      <c r="M8" s="190" t="s">
        <v>36</v>
      </c>
      <c r="N8" s="193">
        <v>330</v>
      </c>
      <c r="O8" s="190" t="s">
        <v>648</v>
      </c>
      <c r="P8" s="190" t="s">
        <v>44</v>
      </c>
      <c r="Q8" s="194">
        <v>41036</v>
      </c>
      <c r="R8" s="194">
        <v>41040</v>
      </c>
      <c r="S8" s="194">
        <v>41037</v>
      </c>
      <c r="T8" s="194">
        <v>41401</v>
      </c>
      <c r="U8" s="194">
        <v>41498</v>
      </c>
      <c r="V8" s="193">
        <f>W8/12</f>
        <v>550</v>
      </c>
      <c r="W8" s="193">
        <v>6600</v>
      </c>
      <c r="X8" s="193">
        <v>0</v>
      </c>
      <c r="Y8" s="193">
        <v>6600</v>
      </c>
      <c r="Z8" s="195"/>
      <c r="AA8" s="195"/>
      <c r="AB8" s="195"/>
      <c r="AC8" s="195"/>
      <c r="AD8" s="195"/>
    </row>
    <row r="9" spans="1:31" x14ac:dyDescent="0.2">
      <c r="A9" s="190" t="s">
        <v>668</v>
      </c>
      <c r="B9" s="190" t="s">
        <v>669</v>
      </c>
      <c r="C9" s="190" t="s">
        <v>670</v>
      </c>
      <c r="D9" s="190" t="s">
        <v>671</v>
      </c>
      <c r="E9" s="190" t="s">
        <v>666</v>
      </c>
      <c r="F9" s="190"/>
      <c r="G9" s="190"/>
      <c r="H9" s="190"/>
      <c r="I9" s="190"/>
      <c r="J9" s="190" t="s">
        <v>672</v>
      </c>
      <c r="K9" s="190" t="s">
        <v>41</v>
      </c>
      <c r="L9" s="190" t="s">
        <v>647</v>
      </c>
      <c r="M9" s="190" t="s">
        <v>36</v>
      </c>
      <c r="N9" s="193">
        <v>5772.38</v>
      </c>
      <c r="O9" s="190" t="s">
        <v>648</v>
      </c>
      <c r="P9" s="190" t="s">
        <v>44</v>
      </c>
      <c r="Q9" s="194">
        <v>40854</v>
      </c>
      <c r="R9" s="194">
        <v>40893</v>
      </c>
      <c r="S9" s="194">
        <v>40863</v>
      </c>
      <c r="T9" s="194">
        <v>41105</v>
      </c>
      <c r="U9" s="194">
        <v>41348</v>
      </c>
      <c r="V9" s="193" t="s">
        <v>65</v>
      </c>
      <c r="W9" s="193">
        <v>57723.839999999997</v>
      </c>
      <c r="X9" s="193">
        <v>57723.839999999997</v>
      </c>
      <c r="Y9" s="193">
        <v>115447.67999999999</v>
      </c>
      <c r="Z9" s="195"/>
      <c r="AA9" s="195"/>
      <c r="AB9" s="195"/>
      <c r="AC9" s="195"/>
      <c r="AD9" s="195"/>
    </row>
    <row r="10" spans="1:31" x14ac:dyDescent="0.2">
      <c r="A10" s="1155" t="s">
        <v>673</v>
      </c>
      <c r="B10" s="1155" t="s">
        <v>674</v>
      </c>
      <c r="C10" s="1159" t="s">
        <v>675</v>
      </c>
      <c r="D10" s="1155" t="s">
        <v>676</v>
      </c>
      <c r="E10" s="1155" t="s">
        <v>666</v>
      </c>
      <c r="F10" s="190"/>
      <c r="G10" s="190"/>
      <c r="H10" s="190"/>
      <c r="I10" s="1155"/>
      <c r="J10" s="1155" t="s">
        <v>677</v>
      </c>
      <c r="K10" s="1155" t="s">
        <v>41</v>
      </c>
      <c r="L10" s="1155" t="s">
        <v>666</v>
      </c>
      <c r="M10" s="1155" t="s">
        <v>51</v>
      </c>
      <c r="N10" s="1158">
        <v>600</v>
      </c>
      <c r="O10" s="1155" t="s">
        <v>648</v>
      </c>
      <c r="P10" s="1155" t="s">
        <v>44</v>
      </c>
      <c r="Q10" s="1157">
        <v>41064</v>
      </c>
      <c r="R10" s="1157">
        <v>41110</v>
      </c>
      <c r="S10" s="1157">
        <v>41065</v>
      </c>
      <c r="T10" s="1157">
        <v>41429</v>
      </c>
      <c r="U10" s="1157">
        <v>41792</v>
      </c>
      <c r="V10" s="1156">
        <f>W10/12</f>
        <v>10000</v>
      </c>
      <c r="W10" s="1156">
        <v>120000</v>
      </c>
      <c r="X10" s="1156">
        <v>0</v>
      </c>
      <c r="Y10" s="1156">
        <v>120000</v>
      </c>
      <c r="Z10" s="196"/>
      <c r="AA10" s="1156"/>
      <c r="AB10" s="1156"/>
      <c r="AC10" s="1156"/>
      <c r="AD10" s="1156"/>
    </row>
    <row r="11" spans="1:31" x14ac:dyDescent="0.2">
      <c r="A11" s="1155"/>
      <c r="B11" s="1155"/>
      <c r="C11" s="1159"/>
      <c r="D11" s="1155"/>
      <c r="E11" s="1155"/>
      <c r="F11" s="190"/>
      <c r="G11" s="190"/>
      <c r="H11" s="190"/>
      <c r="I11" s="1155"/>
      <c r="J11" s="1155"/>
      <c r="K11" s="1155"/>
      <c r="L11" s="1155"/>
      <c r="M11" s="1155"/>
      <c r="N11" s="1158"/>
      <c r="O11" s="1155"/>
      <c r="P11" s="1155"/>
      <c r="Q11" s="1157"/>
      <c r="R11" s="1157"/>
      <c r="S11" s="1157"/>
      <c r="T11" s="1157"/>
      <c r="U11" s="1157"/>
      <c r="V11" s="1156"/>
      <c r="W11" s="1156"/>
      <c r="X11" s="1156"/>
      <c r="Y11" s="1156"/>
      <c r="Z11" s="196"/>
      <c r="AA11" s="1156"/>
      <c r="AB11" s="1156"/>
      <c r="AC11" s="1156"/>
      <c r="AD11" s="1156"/>
    </row>
    <row r="12" spans="1:31" x14ac:dyDescent="0.2">
      <c r="A12" s="190" t="s">
        <v>678</v>
      </c>
      <c r="B12" s="190" t="s">
        <v>679</v>
      </c>
      <c r="C12" s="190" t="s">
        <v>680</v>
      </c>
      <c r="D12" s="190" t="s">
        <v>681</v>
      </c>
      <c r="E12" s="190"/>
      <c r="F12" s="190"/>
      <c r="G12" s="190"/>
      <c r="H12" s="190"/>
      <c r="I12" s="190"/>
      <c r="J12" s="190" t="s">
        <v>682</v>
      </c>
      <c r="K12" s="190" t="s">
        <v>41</v>
      </c>
      <c r="L12" s="190" t="s">
        <v>647</v>
      </c>
      <c r="M12" s="190" t="s">
        <v>36</v>
      </c>
      <c r="N12" s="193">
        <v>44858.6</v>
      </c>
      <c r="O12" s="190" t="s">
        <v>648</v>
      </c>
      <c r="P12" s="190" t="s">
        <v>44</v>
      </c>
      <c r="Q12" s="194">
        <v>40935</v>
      </c>
      <c r="R12" s="194">
        <v>40940</v>
      </c>
      <c r="S12" s="194">
        <v>40940</v>
      </c>
      <c r="T12" s="194">
        <v>41305</v>
      </c>
      <c r="U12" s="194"/>
      <c r="V12" s="193"/>
      <c r="W12" s="193">
        <v>897172.08</v>
      </c>
      <c r="X12" s="193">
        <v>0</v>
      </c>
      <c r="Y12" s="193">
        <v>897172.08</v>
      </c>
      <c r="Z12" s="195"/>
      <c r="AA12" s="195"/>
      <c r="AB12" s="195"/>
      <c r="AC12" s="195"/>
      <c r="AD12" s="195"/>
    </row>
    <row r="13" spans="1:31" x14ac:dyDescent="0.2">
      <c r="A13" s="190" t="s">
        <v>662</v>
      </c>
      <c r="B13" s="190" t="s">
        <v>663</v>
      </c>
      <c r="C13" s="190" t="s">
        <v>664</v>
      </c>
      <c r="D13" s="190" t="s">
        <v>683</v>
      </c>
      <c r="E13" s="190"/>
      <c r="F13" s="190"/>
      <c r="G13" s="190"/>
      <c r="H13" s="190"/>
      <c r="I13" s="190"/>
      <c r="J13" s="190" t="s">
        <v>684</v>
      </c>
      <c r="K13" s="190" t="s">
        <v>41</v>
      </c>
      <c r="L13" s="190" t="s">
        <v>647</v>
      </c>
      <c r="M13" s="190" t="s">
        <v>36</v>
      </c>
      <c r="N13" s="193">
        <v>82.5</v>
      </c>
      <c r="O13" s="190" t="s">
        <v>648</v>
      </c>
      <c r="P13" s="190" t="s">
        <v>44</v>
      </c>
      <c r="Q13" s="194">
        <v>41430</v>
      </c>
      <c r="R13" s="194">
        <v>41444</v>
      </c>
      <c r="S13" s="194">
        <v>41438</v>
      </c>
      <c r="T13" s="194">
        <v>41529</v>
      </c>
      <c r="U13" s="194"/>
      <c r="V13" s="193">
        <f>W13/3</f>
        <v>550</v>
      </c>
      <c r="W13" s="193">
        <v>1650</v>
      </c>
      <c r="X13" s="193">
        <v>0</v>
      </c>
      <c r="Y13" s="193">
        <v>1650</v>
      </c>
      <c r="Z13" s="195"/>
      <c r="AA13" s="195"/>
      <c r="AB13" s="195"/>
      <c r="AC13" s="195"/>
      <c r="AD13" s="195"/>
    </row>
    <row r="14" spans="1:31" x14ac:dyDescent="0.2">
      <c r="A14" s="190" t="s">
        <v>685</v>
      </c>
      <c r="B14" s="190" t="s">
        <v>686</v>
      </c>
      <c r="C14" s="190" t="s">
        <v>687</v>
      </c>
      <c r="D14" s="190" t="s">
        <v>688</v>
      </c>
      <c r="E14" s="190"/>
      <c r="F14" s="190"/>
      <c r="G14" s="190"/>
      <c r="H14" s="190"/>
      <c r="I14" s="190"/>
      <c r="J14" s="190" t="s">
        <v>689</v>
      </c>
      <c r="K14" s="190" t="s">
        <v>41</v>
      </c>
      <c r="L14" s="190" t="s">
        <v>647</v>
      </c>
      <c r="M14" s="190" t="s">
        <v>36</v>
      </c>
      <c r="N14" s="193">
        <v>32949.86</v>
      </c>
      <c r="O14" s="190" t="s">
        <v>648</v>
      </c>
      <c r="P14" s="190" t="s">
        <v>44</v>
      </c>
      <c r="Q14" s="194">
        <v>41031</v>
      </c>
      <c r="R14" s="194">
        <v>41134</v>
      </c>
      <c r="S14" s="194">
        <v>41031</v>
      </c>
      <c r="T14" s="194">
        <v>41395</v>
      </c>
      <c r="U14" s="194"/>
      <c r="V14" s="193">
        <f>W14/12</f>
        <v>54916.430833333339</v>
      </c>
      <c r="W14" s="193">
        <v>658997.17000000004</v>
      </c>
      <c r="X14" s="193">
        <v>0</v>
      </c>
      <c r="Y14" s="193">
        <v>658997.17000000004</v>
      </c>
      <c r="Z14" s="195"/>
      <c r="AA14" s="195"/>
      <c r="AB14" s="195"/>
      <c r="AC14" s="195"/>
      <c r="AD14" s="195"/>
    </row>
    <row r="15" spans="1:31" x14ac:dyDescent="0.2">
      <c r="A15" s="1155" t="s">
        <v>690</v>
      </c>
      <c r="B15" s="1155" t="s">
        <v>691</v>
      </c>
      <c r="C15" s="1155" t="s">
        <v>692</v>
      </c>
      <c r="D15" s="1155" t="s">
        <v>693</v>
      </c>
      <c r="E15" s="1155" t="s">
        <v>648</v>
      </c>
      <c r="F15" s="190"/>
      <c r="G15" s="190"/>
      <c r="H15" s="190"/>
      <c r="I15" s="1155"/>
      <c r="J15" s="1155" t="s">
        <v>694</v>
      </c>
      <c r="K15" s="1155" t="s">
        <v>41</v>
      </c>
      <c r="L15" s="1155" t="s">
        <v>647</v>
      </c>
      <c r="M15" s="1155" t="s">
        <v>36</v>
      </c>
      <c r="N15" s="1158">
        <v>8157.34</v>
      </c>
      <c r="O15" s="1155" t="s">
        <v>647</v>
      </c>
      <c r="P15" s="1155" t="s">
        <v>69</v>
      </c>
      <c r="Q15" s="1157">
        <v>40114</v>
      </c>
      <c r="R15" s="1157">
        <v>40150</v>
      </c>
      <c r="S15" s="1157">
        <v>40115</v>
      </c>
      <c r="T15" s="1157">
        <v>40479</v>
      </c>
      <c r="U15" s="1157">
        <v>41363</v>
      </c>
      <c r="V15" s="193">
        <v>21899.96</v>
      </c>
      <c r="W15" s="1156">
        <v>168399.78</v>
      </c>
      <c r="X15" s="1156">
        <v>469133.44</v>
      </c>
      <c r="Y15" s="1156">
        <v>637533.22</v>
      </c>
      <c r="Z15" s="1156"/>
      <c r="AA15" s="1156"/>
      <c r="AB15" s="1156"/>
      <c r="AC15" s="1156"/>
      <c r="AD15" s="1156"/>
    </row>
    <row r="16" spans="1:31" x14ac:dyDescent="0.2">
      <c r="A16" s="1155"/>
      <c r="B16" s="1155"/>
      <c r="C16" s="1155"/>
      <c r="D16" s="1155"/>
      <c r="E16" s="1155"/>
      <c r="F16" s="190"/>
      <c r="G16" s="190"/>
      <c r="H16" s="190"/>
      <c r="I16" s="1155"/>
      <c r="J16" s="1155"/>
      <c r="K16" s="1155"/>
      <c r="L16" s="1155"/>
      <c r="M16" s="1155"/>
      <c r="N16" s="1158"/>
      <c r="O16" s="1155"/>
      <c r="P16" s="1155"/>
      <c r="Q16" s="1157"/>
      <c r="R16" s="1157"/>
      <c r="S16" s="1157"/>
      <c r="T16" s="1157"/>
      <c r="U16" s="1157"/>
      <c r="V16" s="193">
        <v>26217.23</v>
      </c>
      <c r="W16" s="1156"/>
      <c r="X16" s="1156"/>
      <c r="Y16" s="1156"/>
      <c r="Z16" s="1156"/>
      <c r="AA16" s="1156"/>
      <c r="AB16" s="1156"/>
      <c r="AC16" s="1156"/>
      <c r="AD16" s="1156"/>
    </row>
    <row r="17" spans="1:35" ht="21" x14ac:dyDescent="0.35">
      <c r="A17" s="197" t="s">
        <v>695</v>
      </c>
      <c r="B17" s="197" t="s">
        <v>696</v>
      </c>
      <c r="C17" s="197" t="s">
        <v>697</v>
      </c>
      <c r="D17" s="197" t="s">
        <v>698</v>
      </c>
      <c r="E17" s="198" t="s">
        <v>34</v>
      </c>
      <c r="F17" s="197"/>
      <c r="G17" s="198"/>
      <c r="H17" s="199"/>
      <c r="I17" s="198" t="s">
        <v>34</v>
      </c>
      <c r="J17" s="200" t="s">
        <v>699</v>
      </c>
      <c r="K17" s="197" t="s">
        <v>41</v>
      </c>
      <c r="L17" s="198">
        <v>1</v>
      </c>
      <c r="M17" s="197" t="s">
        <v>51</v>
      </c>
      <c r="N17" s="201">
        <v>1175.5</v>
      </c>
      <c r="O17" s="197">
        <v>1</v>
      </c>
      <c r="P17" s="197" t="s">
        <v>700</v>
      </c>
      <c r="Q17" s="202">
        <v>40458</v>
      </c>
      <c r="R17" s="202">
        <v>40459</v>
      </c>
      <c r="S17" s="202">
        <v>40459</v>
      </c>
      <c r="T17" s="202">
        <v>41554</v>
      </c>
      <c r="U17" s="202">
        <v>41554</v>
      </c>
      <c r="V17" s="201" t="s">
        <v>77</v>
      </c>
      <c r="W17" s="201">
        <v>23509.98</v>
      </c>
      <c r="X17" s="201" t="s">
        <v>77</v>
      </c>
      <c r="Y17" s="201">
        <v>23509.98</v>
      </c>
      <c r="Z17" s="203" t="s">
        <v>701</v>
      </c>
      <c r="AA17" s="199"/>
      <c r="AB17" s="199"/>
      <c r="AC17" s="199"/>
      <c r="AD17" s="204" t="s">
        <v>702</v>
      </c>
    </row>
    <row r="18" spans="1:35" ht="21" x14ac:dyDescent="0.35">
      <c r="A18" s="205" t="s">
        <v>703</v>
      </c>
      <c r="B18" s="205" t="s">
        <v>704</v>
      </c>
      <c r="C18" s="205" t="s">
        <v>705</v>
      </c>
      <c r="D18" s="205" t="s">
        <v>706</v>
      </c>
      <c r="E18" s="206">
        <v>3</v>
      </c>
      <c r="F18" s="205"/>
      <c r="G18" s="206"/>
      <c r="H18" s="207"/>
      <c r="I18" s="208">
        <v>0.19764699999999999</v>
      </c>
      <c r="J18" s="205" t="s">
        <v>707</v>
      </c>
      <c r="K18" s="205" t="s">
        <v>661</v>
      </c>
      <c r="L18" s="206" t="s">
        <v>647</v>
      </c>
      <c r="M18" s="205" t="s">
        <v>36</v>
      </c>
      <c r="N18" s="207">
        <v>58791.46</v>
      </c>
      <c r="O18" s="205" t="s">
        <v>648</v>
      </c>
      <c r="P18" s="205" t="s">
        <v>44</v>
      </c>
      <c r="Q18" s="209">
        <v>40779</v>
      </c>
      <c r="R18" s="209">
        <v>40780</v>
      </c>
      <c r="S18" s="209">
        <v>40781</v>
      </c>
      <c r="T18" s="209">
        <v>41502</v>
      </c>
      <c r="U18" s="209">
        <v>41754</v>
      </c>
      <c r="V18" s="207">
        <v>49734.59</v>
      </c>
      <c r="W18" s="207">
        <v>981783.12</v>
      </c>
      <c r="X18" s="207">
        <v>348142.13</v>
      </c>
      <c r="Y18" s="207" t="s">
        <v>708</v>
      </c>
      <c r="Z18" s="210" t="s">
        <v>709</v>
      </c>
      <c r="AA18" s="207" t="s">
        <v>710</v>
      </c>
      <c r="AB18" s="211" t="s">
        <v>711</v>
      </c>
      <c r="AC18" s="207" t="s">
        <v>712</v>
      </c>
      <c r="AD18" s="212" t="s">
        <v>702</v>
      </c>
    </row>
    <row r="19" spans="1:35" ht="21" x14ac:dyDescent="0.35">
      <c r="A19" s="197" t="s">
        <v>656</v>
      </c>
      <c r="B19" s="197" t="s">
        <v>713</v>
      </c>
      <c r="C19" s="197" t="s">
        <v>192</v>
      </c>
      <c r="D19" s="197" t="s">
        <v>714</v>
      </c>
      <c r="E19" s="198" t="s">
        <v>34</v>
      </c>
      <c r="F19" s="197"/>
      <c r="G19" s="198"/>
      <c r="H19" s="199"/>
      <c r="I19" s="198" t="s">
        <v>77</v>
      </c>
      <c r="J19" s="197" t="s">
        <v>715</v>
      </c>
      <c r="K19" s="197" t="s">
        <v>41</v>
      </c>
      <c r="L19" s="198" t="s">
        <v>647</v>
      </c>
      <c r="M19" s="197" t="s">
        <v>36</v>
      </c>
      <c r="N19" s="201">
        <v>2439.6</v>
      </c>
      <c r="O19" s="197" t="s">
        <v>648</v>
      </c>
      <c r="P19" s="197" t="s">
        <v>44</v>
      </c>
      <c r="Q19" s="202">
        <v>41026</v>
      </c>
      <c r="R19" s="202">
        <v>41039</v>
      </c>
      <c r="S19" s="202">
        <v>41036</v>
      </c>
      <c r="T19" s="202">
        <v>41765</v>
      </c>
      <c r="U19" s="202">
        <v>41765</v>
      </c>
      <c r="V19" s="201">
        <f>W19/24</f>
        <v>2033</v>
      </c>
      <c r="W19" s="201">
        <v>48792</v>
      </c>
      <c r="X19" s="201">
        <v>0</v>
      </c>
      <c r="Y19" s="201">
        <v>48792</v>
      </c>
      <c r="Z19" s="210" t="s">
        <v>709</v>
      </c>
      <c r="AA19" s="201" t="s">
        <v>716</v>
      </c>
      <c r="AB19" s="201" t="s">
        <v>392</v>
      </c>
      <c r="AC19" s="199" t="s">
        <v>717</v>
      </c>
      <c r="AD19" s="204" t="s">
        <v>702</v>
      </c>
    </row>
    <row r="20" spans="1:35" ht="21" x14ac:dyDescent="0.35">
      <c r="A20" s="213" t="s">
        <v>673</v>
      </c>
      <c r="B20" s="213" t="s">
        <v>718</v>
      </c>
      <c r="C20" s="214" t="s">
        <v>675</v>
      </c>
      <c r="D20" s="213" t="s">
        <v>719</v>
      </c>
      <c r="E20" s="215" t="s">
        <v>34</v>
      </c>
      <c r="F20" s="197"/>
      <c r="G20" s="198"/>
      <c r="H20" s="216"/>
      <c r="I20" s="215" t="s">
        <v>34</v>
      </c>
      <c r="J20" s="213" t="s">
        <v>720</v>
      </c>
      <c r="K20" s="213" t="s">
        <v>41</v>
      </c>
      <c r="L20" s="213" t="s">
        <v>648</v>
      </c>
      <c r="M20" s="213" t="s">
        <v>51</v>
      </c>
      <c r="N20" s="216" t="s">
        <v>721</v>
      </c>
      <c r="O20" s="213" t="s">
        <v>648</v>
      </c>
      <c r="P20" s="213" t="s">
        <v>44</v>
      </c>
      <c r="Q20" s="217">
        <v>41428</v>
      </c>
      <c r="R20" s="217">
        <v>41465</v>
      </c>
      <c r="S20" s="217">
        <v>41430</v>
      </c>
      <c r="T20" s="217">
        <v>41794</v>
      </c>
      <c r="U20" s="202">
        <v>41794</v>
      </c>
      <c r="V20" s="216">
        <f>W20/12</f>
        <v>10000</v>
      </c>
      <c r="W20" s="216">
        <v>120000</v>
      </c>
      <c r="X20" s="216" t="s">
        <v>77</v>
      </c>
      <c r="Y20" s="216">
        <v>120000</v>
      </c>
      <c r="Z20" s="210" t="s">
        <v>722</v>
      </c>
      <c r="AA20" s="216" t="s">
        <v>723</v>
      </c>
      <c r="AB20" s="218" t="s">
        <v>724</v>
      </c>
      <c r="AC20" s="216" t="s">
        <v>725</v>
      </c>
      <c r="AD20" s="219" t="s">
        <v>702</v>
      </c>
    </row>
    <row r="21" spans="1:35" ht="21" x14ac:dyDescent="0.35">
      <c r="A21" s="205" t="s">
        <v>726</v>
      </c>
      <c r="B21" s="205" t="s">
        <v>727</v>
      </c>
      <c r="C21" s="205" t="s">
        <v>728</v>
      </c>
      <c r="D21" s="205" t="s">
        <v>729</v>
      </c>
      <c r="E21" s="206">
        <v>4</v>
      </c>
      <c r="F21" s="205"/>
      <c r="G21" s="206"/>
      <c r="H21" s="207"/>
      <c r="I21" s="206" t="s">
        <v>34</v>
      </c>
      <c r="J21" s="205" t="s">
        <v>730</v>
      </c>
      <c r="K21" s="205" t="s">
        <v>41</v>
      </c>
      <c r="L21" s="206" t="s">
        <v>647</v>
      </c>
      <c r="M21" s="205" t="s">
        <v>36</v>
      </c>
      <c r="N21" s="207">
        <v>3989.93</v>
      </c>
      <c r="O21" s="205" t="s">
        <v>647</v>
      </c>
      <c r="P21" s="205" t="s">
        <v>69</v>
      </c>
      <c r="Q21" s="209">
        <v>40004</v>
      </c>
      <c r="R21" s="209">
        <v>40029</v>
      </c>
      <c r="S21" s="209">
        <v>40007</v>
      </c>
      <c r="T21" s="209">
        <v>40371</v>
      </c>
      <c r="U21" s="209">
        <v>41832</v>
      </c>
      <c r="V21" s="207" t="s">
        <v>65</v>
      </c>
      <c r="W21" s="207">
        <v>63890</v>
      </c>
      <c r="X21" s="207">
        <v>239394.46</v>
      </c>
      <c r="Y21" s="207">
        <v>303284.46000000002</v>
      </c>
      <c r="Z21" s="220" t="s">
        <v>731</v>
      </c>
      <c r="AA21" s="207" t="s">
        <v>732</v>
      </c>
      <c r="AB21" s="211" t="s">
        <v>733</v>
      </c>
      <c r="AC21" s="207" t="s">
        <v>734</v>
      </c>
      <c r="AD21" s="204" t="s">
        <v>702</v>
      </c>
    </row>
    <row r="22" spans="1:35" ht="21" x14ac:dyDescent="0.35">
      <c r="A22" s="197" t="s">
        <v>735</v>
      </c>
      <c r="B22" s="197" t="s">
        <v>736</v>
      </c>
      <c r="C22" s="197" t="s">
        <v>737</v>
      </c>
      <c r="D22" s="197" t="s">
        <v>738</v>
      </c>
      <c r="E22" s="198" t="s">
        <v>34</v>
      </c>
      <c r="F22" s="197"/>
      <c r="G22" s="198"/>
      <c r="H22" s="199"/>
      <c r="I22" s="198" t="s">
        <v>34</v>
      </c>
      <c r="J22" s="200" t="s">
        <v>739</v>
      </c>
      <c r="K22" s="197" t="s">
        <v>41</v>
      </c>
      <c r="L22" s="198">
        <v>1</v>
      </c>
      <c r="M22" s="197" t="s">
        <v>51</v>
      </c>
      <c r="N22" s="201">
        <v>783.25</v>
      </c>
      <c r="O22" s="197">
        <v>1</v>
      </c>
      <c r="P22" s="197" t="s">
        <v>700</v>
      </c>
      <c r="Q22" s="202">
        <v>40744</v>
      </c>
      <c r="R22" s="202">
        <v>40750</v>
      </c>
      <c r="S22" s="202">
        <v>40750</v>
      </c>
      <c r="T22" s="202">
        <v>41845</v>
      </c>
      <c r="U22" s="202">
        <v>41845</v>
      </c>
      <c r="V22" s="201">
        <v>15665</v>
      </c>
      <c r="W22" s="201">
        <v>15665</v>
      </c>
      <c r="X22" s="201" t="s">
        <v>34</v>
      </c>
      <c r="Y22" s="201">
        <v>15665</v>
      </c>
      <c r="Z22" s="221" t="s">
        <v>740</v>
      </c>
      <c r="AA22" s="199"/>
      <c r="AB22" s="199"/>
      <c r="AC22" s="199"/>
      <c r="AD22" s="204" t="s">
        <v>702</v>
      </c>
    </row>
    <row r="23" spans="1:35" ht="21" x14ac:dyDescent="0.35">
      <c r="A23" s="222" t="s">
        <v>741</v>
      </c>
      <c r="B23" s="222" t="s">
        <v>742</v>
      </c>
      <c r="C23" s="222" t="s">
        <v>743</v>
      </c>
      <c r="D23" s="222" t="s">
        <v>744</v>
      </c>
      <c r="E23" s="223">
        <v>6</v>
      </c>
      <c r="F23" s="205"/>
      <c r="G23" s="206"/>
      <c r="H23" s="224"/>
      <c r="I23" s="208">
        <v>6.4932999999999991E-2</v>
      </c>
      <c r="J23" s="222" t="s">
        <v>745</v>
      </c>
      <c r="K23" s="222" t="s">
        <v>41</v>
      </c>
      <c r="L23" s="222" t="s">
        <v>666</v>
      </c>
      <c r="M23" s="222" t="s">
        <v>51</v>
      </c>
      <c r="N23" s="224">
        <v>106395.41</v>
      </c>
      <c r="O23" s="222" t="s">
        <v>648</v>
      </c>
      <c r="P23" s="222" t="s">
        <v>44</v>
      </c>
      <c r="Q23" s="225">
        <v>40387</v>
      </c>
      <c r="R23" s="225">
        <v>40389</v>
      </c>
      <c r="S23" s="225">
        <v>40391</v>
      </c>
      <c r="T23" s="225">
        <v>40755</v>
      </c>
      <c r="U23" s="209">
        <v>41851</v>
      </c>
      <c r="V23" s="224" t="s">
        <v>746</v>
      </c>
      <c r="W23" s="224">
        <v>1617999.96</v>
      </c>
      <c r="X23" s="224">
        <v>6804570.7999999998</v>
      </c>
      <c r="Y23" s="224">
        <v>8422570.7200000007</v>
      </c>
      <c r="Z23" s="226" t="s">
        <v>747</v>
      </c>
      <c r="AA23" s="224" t="s">
        <v>53</v>
      </c>
      <c r="AB23" s="227" t="s">
        <v>748</v>
      </c>
      <c r="AC23" s="224" t="s">
        <v>749</v>
      </c>
      <c r="AD23" s="228" t="s">
        <v>702</v>
      </c>
    </row>
    <row r="24" spans="1:35" ht="21" x14ac:dyDescent="0.35">
      <c r="A24" s="229" t="s">
        <v>750</v>
      </c>
      <c r="B24" s="229" t="s">
        <v>751</v>
      </c>
      <c r="C24" s="229" t="s">
        <v>752</v>
      </c>
      <c r="D24" s="229" t="s">
        <v>753</v>
      </c>
      <c r="E24" s="230" t="s">
        <v>34</v>
      </c>
      <c r="F24" s="229"/>
      <c r="G24" s="230"/>
      <c r="H24" s="231"/>
      <c r="I24" s="230" t="s">
        <v>34</v>
      </c>
      <c r="J24" s="232" t="s">
        <v>754</v>
      </c>
      <c r="K24" s="229" t="s">
        <v>41</v>
      </c>
      <c r="L24" s="230">
        <v>1</v>
      </c>
      <c r="M24" s="229" t="s">
        <v>51</v>
      </c>
      <c r="N24" s="233">
        <v>1389</v>
      </c>
      <c r="O24" s="229">
        <v>1</v>
      </c>
      <c r="P24" s="229" t="s">
        <v>700</v>
      </c>
      <c r="Q24" s="234">
        <v>40823</v>
      </c>
      <c r="R24" s="234">
        <v>40833</v>
      </c>
      <c r="S24" s="234">
        <v>40833</v>
      </c>
      <c r="T24" s="234">
        <v>41989</v>
      </c>
      <c r="U24" s="234">
        <v>41989</v>
      </c>
      <c r="V24" s="233">
        <v>27780</v>
      </c>
      <c r="W24" s="233">
        <v>27780</v>
      </c>
      <c r="X24" s="233" t="s">
        <v>34</v>
      </c>
      <c r="Y24" s="233">
        <v>27780</v>
      </c>
      <c r="Z24" s="235" t="s">
        <v>740</v>
      </c>
      <c r="AA24" s="231"/>
      <c r="AB24" s="231"/>
      <c r="AC24" s="231"/>
      <c r="AD24" s="236" t="s">
        <v>702</v>
      </c>
    </row>
    <row r="25" spans="1:35" s="247" customFormat="1" ht="21" x14ac:dyDescent="0.35">
      <c r="A25" s="237" t="s">
        <v>755</v>
      </c>
      <c r="B25" s="237" t="s">
        <v>756</v>
      </c>
      <c r="C25" s="237" t="s">
        <v>757</v>
      </c>
      <c r="D25" s="237" t="s">
        <v>758</v>
      </c>
      <c r="E25" s="230">
        <v>1</v>
      </c>
      <c r="F25" s="238" t="s">
        <v>759</v>
      </c>
      <c r="G25" s="239">
        <v>41740</v>
      </c>
      <c r="H25" s="240" t="s">
        <v>760</v>
      </c>
      <c r="I25" s="230" t="s">
        <v>34</v>
      </c>
      <c r="J25" s="237" t="s">
        <v>761</v>
      </c>
      <c r="K25" s="237" t="s">
        <v>41</v>
      </c>
      <c r="L25" s="237" t="s">
        <v>647</v>
      </c>
      <c r="M25" s="237" t="s">
        <v>36</v>
      </c>
      <c r="N25" s="240">
        <v>1725</v>
      </c>
      <c r="O25" s="237" t="s">
        <v>648</v>
      </c>
      <c r="P25" s="237" t="s">
        <v>44</v>
      </c>
      <c r="Q25" s="241">
        <v>41486</v>
      </c>
      <c r="R25" s="241">
        <v>41494</v>
      </c>
      <c r="S25" s="241">
        <v>41494</v>
      </c>
      <c r="T25" s="242">
        <v>41858</v>
      </c>
      <c r="U25" s="243">
        <v>41858</v>
      </c>
      <c r="V25" s="240">
        <f>W25/12</f>
        <v>2875</v>
      </c>
      <c r="W25" s="240">
        <v>34500</v>
      </c>
      <c r="X25" s="237" t="s">
        <v>34</v>
      </c>
      <c r="Y25" s="240">
        <v>34500</v>
      </c>
      <c r="Z25" s="244" t="s">
        <v>762</v>
      </c>
      <c r="AA25" s="240" t="s">
        <v>763</v>
      </c>
      <c r="AB25" s="245" t="s">
        <v>764</v>
      </c>
      <c r="AC25" s="240" t="s">
        <v>765</v>
      </c>
      <c r="AD25" s="246" t="s">
        <v>702</v>
      </c>
    </row>
    <row r="26" spans="1:35" s="247" customFormat="1" ht="21" x14ac:dyDescent="0.35">
      <c r="A26" s="237" t="s">
        <v>766</v>
      </c>
      <c r="B26" s="237" t="s">
        <v>767</v>
      </c>
      <c r="C26" s="237" t="str">
        <f>"17.162.280/0001-37"</f>
        <v>17.162.280/0001-37</v>
      </c>
      <c r="D26" s="237" t="s">
        <v>768</v>
      </c>
      <c r="E26" s="230"/>
      <c r="F26" s="238"/>
      <c r="G26" s="239"/>
      <c r="H26" s="240" t="s">
        <v>769</v>
      </c>
      <c r="I26" s="230" t="s">
        <v>36</v>
      </c>
      <c r="J26" s="248" t="s">
        <v>770</v>
      </c>
      <c r="K26" s="248" t="s">
        <v>41</v>
      </c>
      <c r="L26" s="237">
        <v>41543</v>
      </c>
      <c r="M26" s="248" t="s">
        <v>36</v>
      </c>
      <c r="N26" s="240">
        <v>25050</v>
      </c>
      <c r="O26" s="237">
        <v>41554</v>
      </c>
      <c r="P26" s="248" t="s">
        <v>44</v>
      </c>
      <c r="Q26" s="241">
        <v>41543</v>
      </c>
      <c r="R26" s="241">
        <v>41554</v>
      </c>
      <c r="S26" s="241">
        <v>41545</v>
      </c>
      <c r="T26" s="242">
        <v>42274</v>
      </c>
      <c r="U26" s="243"/>
      <c r="V26" s="240">
        <f>501000/24</f>
        <v>20875</v>
      </c>
      <c r="W26" s="240">
        <v>501000</v>
      </c>
      <c r="X26" s="237">
        <v>0</v>
      </c>
      <c r="Y26" s="240"/>
      <c r="Z26" s="249">
        <v>501000</v>
      </c>
      <c r="AA26" s="240" t="s">
        <v>709</v>
      </c>
      <c r="AB26" s="245" t="s">
        <v>716</v>
      </c>
      <c r="AC26" s="240" t="s">
        <v>771</v>
      </c>
      <c r="AD26" s="246" t="s">
        <v>717</v>
      </c>
      <c r="AE26" s="247" t="s">
        <v>772</v>
      </c>
    </row>
    <row r="27" spans="1:35" s="247" customFormat="1" ht="21" x14ac:dyDescent="0.35">
      <c r="A27" s="237" t="s">
        <v>773</v>
      </c>
      <c r="B27" s="237" t="s">
        <v>774</v>
      </c>
      <c r="C27" s="237" t="s">
        <v>775</v>
      </c>
      <c r="D27" s="237" t="s">
        <v>776</v>
      </c>
      <c r="E27" s="230" t="s">
        <v>777</v>
      </c>
      <c r="F27" s="238" t="s">
        <v>769</v>
      </c>
      <c r="G27" s="239" t="s">
        <v>34</v>
      </c>
      <c r="H27" s="240" t="s">
        <v>41</v>
      </c>
      <c r="I27" s="230" t="s">
        <v>232</v>
      </c>
      <c r="J27" s="237">
        <v>109449.28</v>
      </c>
      <c r="K27" s="237" t="s">
        <v>778</v>
      </c>
      <c r="L27" s="237">
        <v>41757</v>
      </c>
      <c r="M27" s="237" t="s">
        <v>44</v>
      </c>
      <c r="N27" s="240">
        <v>41757</v>
      </c>
      <c r="O27" s="237">
        <v>41761</v>
      </c>
      <c r="P27" s="237">
        <v>41761</v>
      </c>
      <c r="Q27" s="241">
        <v>42125</v>
      </c>
      <c r="R27" s="241">
        <v>42125</v>
      </c>
      <c r="S27" s="241">
        <f>T27/12</f>
        <v>182498.80000000002</v>
      </c>
      <c r="T27" s="242">
        <v>2189985.6</v>
      </c>
      <c r="U27" s="243" t="s">
        <v>34</v>
      </c>
      <c r="V27" s="240" t="s">
        <v>34</v>
      </c>
      <c r="W27" s="240" t="s">
        <v>34</v>
      </c>
      <c r="X27" s="237" t="s">
        <v>34</v>
      </c>
      <c r="Y27" s="240" t="s">
        <v>34</v>
      </c>
      <c r="Z27" s="244">
        <v>2189985.6</v>
      </c>
      <c r="AA27" s="240" t="s">
        <v>779</v>
      </c>
      <c r="AB27" s="245" t="s">
        <v>780</v>
      </c>
      <c r="AC27" s="240" t="s">
        <v>781</v>
      </c>
      <c r="AD27" s="246" t="s">
        <v>782</v>
      </c>
      <c r="AE27" s="247" t="s">
        <v>783</v>
      </c>
    </row>
    <row r="28" spans="1:35" s="247" customFormat="1" ht="21" x14ac:dyDescent="0.35">
      <c r="A28" s="237" t="s">
        <v>784</v>
      </c>
      <c r="B28" s="237" t="s">
        <v>785</v>
      </c>
      <c r="C28" s="237" t="s">
        <v>786</v>
      </c>
      <c r="D28" s="237" t="s">
        <v>787</v>
      </c>
      <c r="E28" s="230" t="s">
        <v>788</v>
      </c>
      <c r="F28" s="238" t="s">
        <v>769</v>
      </c>
      <c r="G28" s="239" t="s">
        <v>34</v>
      </c>
      <c r="H28" s="240" t="s">
        <v>41</v>
      </c>
      <c r="I28" s="230" t="s">
        <v>36</v>
      </c>
      <c r="J28" s="250">
        <v>41944</v>
      </c>
      <c r="K28" s="248" t="s">
        <v>41</v>
      </c>
      <c r="L28" s="237">
        <v>41787</v>
      </c>
      <c r="M28" s="237" t="s">
        <v>44</v>
      </c>
      <c r="N28" s="240">
        <v>41787</v>
      </c>
      <c r="O28" s="237">
        <v>41789</v>
      </c>
      <c r="P28" s="237">
        <v>41799</v>
      </c>
      <c r="Q28" s="241">
        <v>42163</v>
      </c>
      <c r="R28" s="241">
        <v>42163</v>
      </c>
      <c r="S28" s="241">
        <v>399000</v>
      </c>
      <c r="T28" s="242">
        <v>399000</v>
      </c>
      <c r="U28" s="243" t="s">
        <v>34</v>
      </c>
      <c r="V28" s="240" t="s">
        <v>34</v>
      </c>
      <c r="W28" s="240" t="s">
        <v>34</v>
      </c>
      <c r="X28" s="237" t="s">
        <v>34</v>
      </c>
      <c r="Y28" s="240" t="s">
        <v>34</v>
      </c>
      <c r="Z28" s="244">
        <v>399000</v>
      </c>
      <c r="AA28" s="240" t="s">
        <v>789</v>
      </c>
      <c r="AB28" s="245" t="s">
        <v>790</v>
      </c>
      <c r="AC28" s="240" t="s">
        <v>791</v>
      </c>
      <c r="AD28" s="246" t="s">
        <v>792</v>
      </c>
      <c r="AE28" s="247" t="s">
        <v>783</v>
      </c>
    </row>
    <row r="29" spans="1:35" ht="21" x14ac:dyDescent="0.35">
      <c r="A29" s="251" t="s">
        <v>56</v>
      </c>
      <c r="B29" s="252" t="s">
        <v>57</v>
      </c>
      <c r="C29" s="252" t="s">
        <v>58</v>
      </c>
      <c r="D29" s="252" t="s">
        <v>793</v>
      </c>
      <c r="E29" s="253" t="s">
        <v>794</v>
      </c>
      <c r="F29" s="254" t="s">
        <v>795</v>
      </c>
      <c r="G29" s="255" t="s">
        <v>796</v>
      </c>
      <c r="H29" s="254" t="s">
        <v>41</v>
      </c>
      <c r="I29" s="254" t="s">
        <v>42</v>
      </c>
      <c r="J29" s="256" t="s">
        <v>34</v>
      </c>
      <c r="K29" s="257" t="s">
        <v>778</v>
      </c>
      <c r="L29" s="258" t="s">
        <v>63</v>
      </c>
      <c r="M29" s="259" t="s">
        <v>44</v>
      </c>
      <c r="N29" s="260">
        <v>41911</v>
      </c>
      <c r="O29" s="260">
        <v>41922</v>
      </c>
      <c r="P29" s="260">
        <v>41913</v>
      </c>
      <c r="Q29" s="260">
        <v>41912</v>
      </c>
      <c r="R29" s="260">
        <v>42277</v>
      </c>
      <c r="S29" s="256">
        <v>15000</v>
      </c>
      <c r="T29" s="256">
        <v>180000</v>
      </c>
      <c r="U29" s="256">
        <v>180000</v>
      </c>
      <c r="V29" s="256">
        <v>45000</v>
      </c>
      <c r="W29" s="256"/>
      <c r="X29" s="256"/>
      <c r="Y29" s="254"/>
      <c r="Z29" s="256"/>
      <c r="AA29" s="261" t="s">
        <v>797</v>
      </c>
      <c r="AB29" s="256" t="s">
        <v>798</v>
      </c>
      <c r="AC29" s="262" t="s">
        <v>64</v>
      </c>
      <c r="AD29" s="256" t="s">
        <v>799</v>
      </c>
      <c r="AE29" s="263" t="s">
        <v>800</v>
      </c>
    </row>
    <row r="30" spans="1:35" s="273" customFormat="1" ht="21" x14ac:dyDescent="0.35">
      <c r="A30" s="264" t="s">
        <v>801</v>
      </c>
      <c r="B30" s="264" t="s">
        <v>802</v>
      </c>
      <c r="C30" s="264" t="s">
        <v>803</v>
      </c>
      <c r="D30" s="264" t="s">
        <v>804</v>
      </c>
      <c r="E30" s="265" t="s">
        <v>805</v>
      </c>
      <c r="F30" s="266"/>
      <c r="G30" s="266"/>
      <c r="H30" s="267" t="s">
        <v>41</v>
      </c>
      <c r="I30" s="267" t="s">
        <v>36</v>
      </c>
      <c r="J30" s="268">
        <v>987</v>
      </c>
      <c r="K30" s="266">
        <v>4</v>
      </c>
      <c r="L30" s="269">
        <v>41806</v>
      </c>
      <c r="M30" s="267" t="s">
        <v>44</v>
      </c>
      <c r="N30" s="269">
        <v>41806</v>
      </c>
      <c r="O30" s="269">
        <v>41807</v>
      </c>
      <c r="P30" s="269">
        <v>41817</v>
      </c>
      <c r="Q30" s="269">
        <v>42181</v>
      </c>
      <c r="R30" s="269">
        <v>42181</v>
      </c>
      <c r="S30" s="268" t="s">
        <v>806</v>
      </c>
      <c r="T30" s="268">
        <v>19740</v>
      </c>
      <c r="U30" s="268" t="s">
        <v>34</v>
      </c>
      <c r="V30" s="268" t="s">
        <v>34</v>
      </c>
      <c r="W30" s="268" t="s">
        <v>34</v>
      </c>
      <c r="X30" s="268" t="s">
        <v>34</v>
      </c>
      <c r="Y30" s="267"/>
      <c r="Z30" s="268">
        <v>19740</v>
      </c>
      <c r="AA30" s="270" t="s">
        <v>807</v>
      </c>
      <c r="AB30" s="268" t="s">
        <v>808</v>
      </c>
      <c r="AC30" s="271" t="s">
        <v>809</v>
      </c>
      <c r="AD30" s="268" t="s">
        <v>810</v>
      </c>
      <c r="AE30" s="272" t="s">
        <v>37</v>
      </c>
    </row>
    <row r="31" spans="1:35" ht="21" x14ac:dyDescent="0.35">
      <c r="A31" s="274" t="s">
        <v>811</v>
      </c>
      <c r="B31" s="274" t="s">
        <v>812</v>
      </c>
      <c r="C31" s="275" t="s">
        <v>105</v>
      </c>
      <c r="D31" s="274" t="s">
        <v>813</v>
      </c>
      <c r="E31" s="276" t="s">
        <v>814</v>
      </c>
      <c r="F31" s="277"/>
      <c r="G31" s="278" t="s">
        <v>815</v>
      </c>
      <c r="H31" s="279" t="s">
        <v>41</v>
      </c>
      <c r="I31" s="280" t="s">
        <v>36</v>
      </c>
      <c r="J31" s="281">
        <v>10064</v>
      </c>
      <c r="K31" s="279">
        <v>10</v>
      </c>
      <c r="L31" s="282">
        <v>42243</v>
      </c>
      <c r="M31" s="279" t="s">
        <v>69</v>
      </c>
      <c r="N31" s="282">
        <v>41411</v>
      </c>
      <c r="O31" s="282">
        <v>41422</v>
      </c>
      <c r="P31" s="282">
        <v>41421</v>
      </c>
      <c r="Q31" s="282">
        <v>42151</v>
      </c>
      <c r="R31" s="283">
        <f>50320/2</f>
        <v>25160</v>
      </c>
      <c r="S31" s="283">
        <v>50320</v>
      </c>
      <c r="T31" s="283">
        <v>50320</v>
      </c>
      <c r="U31" s="283">
        <v>0</v>
      </c>
      <c r="V31" s="283">
        <v>0</v>
      </c>
      <c r="W31" s="283">
        <v>0</v>
      </c>
      <c r="X31" s="279"/>
      <c r="Y31" s="284">
        <f>S31+T31+U31+V31+W31</f>
        <v>100640</v>
      </c>
      <c r="Z31" s="285" t="s">
        <v>816</v>
      </c>
      <c r="AA31" s="286" t="s">
        <v>817</v>
      </c>
      <c r="AB31" s="287" t="s">
        <v>818</v>
      </c>
      <c r="AC31" s="286" t="s">
        <v>819</v>
      </c>
      <c r="AD31" s="288" t="s">
        <v>783</v>
      </c>
    </row>
    <row r="32" spans="1:35" ht="15.75" x14ac:dyDescent="0.25">
      <c r="A32" s="289" t="s">
        <v>820</v>
      </c>
      <c r="B32" s="290" t="s">
        <v>821</v>
      </c>
      <c r="C32" s="290" t="s">
        <v>822</v>
      </c>
      <c r="D32" s="290" t="s">
        <v>823</v>
      </c>
      <c r="E32" s="279" t="s">
        <v>824</v>
      </c>
      <c r="F32" s="277" t="s">
        <v>825</v>
      </c>
      <c r="G32" s="278" t="s">
        <v>826</v>
      </c>
      <c r="H32" s="279" t="s">
        <v>41</v>
      </c>
      <c r="I32" s="279" t="s">
        <v>36</v>
      </c>
      <c r="J32" s="291">
        <v>3624.76</v>
      </c>
      <c r="K32" s="276" t="s">
        <v>778</v>
      </c>
      <c r="L32" s="282">
        <v>42365</v>
      </c>
      <c r="M32" s="279" t="s">
        <v>44</v>
      </c>
      <c r="N32" s="282">
        <v>41270</v>
      </c>
      <c r="O32" s="282">
        <v>41271</v>
      </c>
      <c r="P32" s="282">
        <v>41635</v>
      </c>
      <c r="Q32" s="282">
        <v>42365</v>
      </c>
      <c r="R32" s="292">
        <v>6437.3</v>
      </c>
      <c r="S32" s="292">
        <v>72495.240000000005</v>
      </c>
      <c r="T32" s="283">
        <v>72495.240000000005</v>
      </c>
      <c r="U32" s="283" t="s">
        <v>827</v>
      </c>
      <c r="V32" s="283">
        <v>72495.240000000005</v>
      </c>
      <c r="W32" s="283"/>
      <c r="X32" s="283"/>
      <c r="Y32" s="283"/>
      <c r="Z32" s="283"/>
      <c r="AA32" s="283"/>
      <c r="AB32" s="283"/>
      <c r="AC32" s="277" t="s">
        <v>828</v>
      </c>
      <c r="AD32" s="283">
        <f>S32+T32+V32+W32</f>
        <v>217485.72000000003</v>
      </c>
      <c r="AE32" s="285" t="s">
        <v>829</v>
      </c>
      <c r="AF32" s="293" t="s">
        <v>830</v>
      </c>
      <c r="AG32" s="294" t="s">
        <v>831</v>
      </c>
      <c r="AH32" s="293" t="s">
        <v>832</v>
      </c>
      <c r="AI32" s="295" t="s">
        <v>281</v>
      </c>
    </row>
    <row r="33" spans="1:44" ht="21" x14ac:dyDescent="0.35">
      <c r="A33" s="296" t="s">
        <v>833</v>
      </c>
      <c r="B33" s="296" t="s">
        <v>834</v>
      </c>
      <c r="C33" s="296" t="str">
        <f>"07.435.979/0001-70"</f>
        <v>07.435.979/0001-70</v>
      </c>
      <c r="D33" s="296" t="str">
        <f>"E-26/61602/2012 "</f>
        <v xml:space="preserve">E-26/61602/2012 </v>
      </c>
      <c r="E33" s="297" t="str">
        <f>"052/2012 "</f>
        <v xml:space="preserve">052/2012 </v>
      </c>
      <c r="F33" s="298" t="s">
        <v>835</v>
      </c>
      <c r="G33" s="299" t="s">
        <v>836</v>
      </c>
      <c r="H33" s="297" t="str">
        <f>"Serviços"</f>
        <v>Serviços</v>
      </c>
      <c r="I33" s="297" t="str">
        <f>"Não Tem"</f>
        <v>Não Tem</v>
      </c>
      <c r="J33" s="300" t="s">
        <v>34</v>
      </c>
      <c r="K33" s="301" t="s">
        <v>778</v>
      </c>
      <c r="L33" s="302" t="s">
        <v>34</v>
      </c>
      <c r="M33" s="297" t="str">
        <f>"Prestação Mensal"</f>
        <v>Prestação Mensal</v>
      </c>
      <c r="N33" s="302">
        <v>41255</v>
      </c>
      <c r="O33" s="302">
        <v>41271</v>
      </c>
      <c r="P33" s="302">
        <v>41635</v>
      </c>
      <c r="Q33" s="302">
        <v>42365</v>
      </c>
      <c r="R33" s="303">
        <v>293.33</v>
      </c>
      <c r="S33" s="303">
        <v>3712</v>
      </c>
      <c r="T33" s="303">
        <v>3312</v>
      </c>
      <c r="U33" s="303">
        <v>3312</v>
      </c>
      <c r="V33" s="303">
        <v>0</v>
      </c>
      <c r="W33" s="303">
        <v>0</v>
      </c>
      <c r="X33" s="303" t="s">
        <v>837</v>
      </c>
      <c r="Y33" s="303" t="s">
        <v>838</v>
      </c>
      <c r="Z33" s="304">
        <f>17.33*12</f>
        <v>207.95999999999998</v>
      </c>
      <c r="AA33" s="303"/>
      <c r="AB33" s="303"/>
      <c r="AC33" s="298" t="s">
        <v>839</v>
      </c>
      <c r="AD33" s="304">
        <f>S33+T33+U33+V33+W33</f>
        <v>10336</v>
      </c>
      <c r="AE33" s="305" t="s">
        <v>709</v>
      </c>
      <c r="AF33" s="306" t="s">
        <v>840</v>
      </c>
      <c r="AG33" s="307" t="s">
        <v>841</v>
      </c>
      <c r="AH33" s="306" t="s">
        <v>842</v>
      </c>
      <c r="AI33" s="308" t="s">
        <v>281</v>
      </c>
    </row>
    <row r="34" spans="1:44" ht="21" x14ac:dyDescent="0.35">
      <c r="A34" s="296" t="s">
        <v>843</v>
      </c>
      <c r="B34" s="296" t="s">
        <v>844</v>
      </c>
      <c r="C34" s="296" t="s">
        <v>845</v>
      </c>
      <c r="D34" s="296" t="s">
        <v>846</v>
      </c>
      <c r="E34" s="297" t="s">
        <v>847</v>
      </c>
      <c r="F34" s="297" t="s">
        <v>848</v>
      </c>
      <c r="G34" s="309">
        <v>41852</v>
      </c>
      <c r="H34" s="297" t="s">
        <v>41</v>
      </c>
      <c r="I34" s="297" t="s">
        <v>42</v>
      </c>
      <c r="J34" s="300" t="s">
        <v>34</v>
      </c>
      <c r="K34" s="297" t="s">
        <v>648</v>
      </c>
      <c r="L34" s="310">
        <v>40540</v>
      </c>
      <c r="M34" s="297" t="s">
        <v>44</v>
      </c>
      <c r="N34" s="310">
        <v>40540</v>
      </c>
      <c r="O34" s="310">
        <v>40541</v>
      </c>
      <c r="P34" s="310">
        <v>41271</v>
      </c>
      <c r="Q34" s="310">
        <v>42001</v>
      </c>
      <c r="R34" s="300">
        <f>S34/24</f>
        <v>1476</v>
      </c>
      <c r="S34" s="300">
        <v>35424</v>
      </c>
      <c r="T34" s="300">
        <v>35424</v>
      </c>
      <c r="U34" s="300">
        <v>35424</v>
      </c>
      <c r="V34" s="300">
        <v>35424</v>
      </c>
      <c r="W34" s="300">
        <v>35424</v>
      </c>
      <c r="X34" s="300"/>
      <c r="Y34" s="300"/>
      <c r="Z34" s="300"/>
      <c r="AA34" s="300"/>
      <c r="AB34" s="300"/>
      <c r="AC34" s="297"/>
      <c r="AD34" s="300">
        <f>S34+T34+U34+V34+W34</f>
        <v>177120</v>
      </c>
      <c r="AE34" s="305" t="s">
        <v>849</v>
      </c>
      <c r="AF34" s="306" t="s">
        <v>850</v>
      </c>
      <c r="AG34" s="311" t="s">
        <v>851</v>
      </c>
      <c r="AH34" s="306" t="s">
        <v>852</v>
      </c>
      <c r="AI34" s="312" t="s">
        <v>853</v>
      </c>
    </row>
    <row r="35" spans="1:44" ht="21" x14ac:dyDescent="0.35">
      <c r="A35" s="296" t="s">
        <v>854</v>
      </c>
      <c r="B35" s="313" t="s">
        <v>855</v>
      </c>
      <c r="C35" s="313" t="s">
        <v>71</v>
      </c>
      <c r="D35" s="313" t="s">
        <v>856</v>
      </c>
      <c r="E35" s="314" t="s">
        <v>857</v>
      </c>
      <c r="F35" s="314" t="s">
        <v>858</v>
      </c>
      <c r="G35" s="315">
        <v>41740</v>
      </c>
      <c r="H35" s="314" t="s">
        <v>41</v>
      </c>
      <c r="I35" s="314" t="s">
        <v>36</v>
      </c>
      <c r="J35" s="316">
        <v>11468</v>
      </c>
      <c r="K35" s="314" t="s">
        <v>648</v>
      </c>
      <c r="L35" s="317">
        <v>40442</v>
      </c>
      <c r="M35" s="314" t="s">
        <v>44</v>
      </c>
      <c r="N35" s="317">
        <v>40442</v>
      </c>
      <c r="O35" s="317">
        <v>40443</v>
      </c>
      <c r="P35" s="317">
        <v>40807</v>
      </c>
      <c r="Q35" s="317">
        <v>41902</v>
      </c>
      <c r="R35" s="316">
        <v>6399.6</v>
      </c>
      <c r="S35" s="316">
        <v>1313520</v>
      </c>
      <c r="T35" s="316">
        <v>321430</v>
      </c>
      <c r="U35" s="316">
        <v>321430</v>
      </c>
      <c r="V35" s="316">
        <v>321430</v>
      </c>
      <c r="W35" s="316">
        <v>321430</v>
      </c>
      <c r="X35" s="316"/>
      <c r="Y35" s="316"/>
      <c r="Z35" s="316"/>
      <c r="AA35" s="316"/>
      <c r="AB35" s="316"/>
      <c r="AC35" s="314"/>
      <c r="AD35" s="300">
        <f>S35+T35+U35+V35+W35</f>
        <v>2599240</v>
      </c>
      <c r="AE35" s="318" t="s">
        <v>849</v>
      </c>
      <c r="AF35" s="306" t="s">
        <v>859</v>
      </c>
      <c r="AG35" s="311" t="s">
        <v>860</v>
      </c>
      <c r="AH35" s="306" t="s">
        <v>861</v>
      </c>
      <c r="AI35" s="312" t="s">
        <v>862</v>
      </c>
    </row>
    <row r="36" spans="1:44" ht="21" x14ac:dyDescent="0.35">
      <c r="A36" s="319" t="s">
        <v>72</v>
      </c>
      <c r="B36" s="319" t="s">
        <v>863</v>
      </c>
      <c r="C36" s="319" t="s">
        <v>73</v>
      </c>
      <c r="D36" s="319" t="s">
        <v>864</v>
      </c>
      <c r="E36" s="298" t="s">
        <v>865</v>
      </c>
      <c r="F36" s="297" t="s">
        <v>866</v>
      </c>
      <c r="G36" s="309"/>
      <c r="H36" s="297" t="s">
        <v>41</v>
      </c>
      <c r="I36" s="297" t="s">
        <v>36</v>
      </c>
      <c r="J36" s="320">
        <v>15187.2</v>
      </c>
      <c r="K36" s="298" t="s">
        <v>867</v>
      </c>
      <c r="L36" s="302">
        <v>42142</v>
      </c>
      <c r="M36" s="297" t="s">
        <v>69</v>
      </c>
      <c r="N36" s="302">
        <v>40316</v>
      </c>
      <c r="O36" s="302">
        <v>40317</v>
      </c>
      <c r="P36" s="302">
        <v>41047</v>
      </c>
      <c r="Q36" s="302">
        <v>42142</v>
      </c>
      <c r="R36" s="321">
        <f>S36/24</f>
        <v>31640</v>
      </c>
      <c r="S36" s="321">
        <v>759360</v>
      </c>
      <c r="T36" s="303">
        <v>759360</v>
      </c>
      <c r="U36" s="303">
        <v>759360</v>
      </c>
      <c r="V36" s="303">
        <v>759360</v>
      </c>
      <c r="W36" s="303">
        <v>759360</v>
      </c>
      <c r="X36" s="303"/>
      <c r="Y36" s="303"/>
      <c r="Z36" s="303"/>
      <c r="AA36" s="303"/>
      <c r="AB36" s="303"/>
      <c r="AC36" s="298"/>
      <c r="AD36" s="303">
        <f>S36+T36+U36+V36+W36</f>
        <v>3796800</v>
      </c>
      <c r="AE36" s="305" t="s">
        <v>868</v>
      </c>
      <c r="AF36" s="322" t="s">
        <v>869</v>
      </c>
      <c r="AG36" s="323" t="s">
        <v>870</v>
      </c>
      <c r="AH36" s="322" t="s">
        <v>76</v>
      </c>
      <c r="AI36" s="308" t="s">
        <v>281</v>
      </c>
    </row>
    <row r="37" spans="1:44" x14ac:dyDescent="0.2">
      <c r="A37" s="324" t="s">
        <v>871</v>
      </c>
      <c r="B37" s="324" t="s">
        <v>872</v>
      </c>
      <c r="C37" s="325" t="s">
        <v>873</v>
      </c>
      <c r="D37" s="324" t="s">
        <v>874</v>
      </c>
      <c r="E37" s="326" t="s">
        <v>875</v>
      </c>
      <c r="F37" s="253" t="s">
        <v>34</v>
      </c>
      <c r="G37" s="253" t="s">
        <v>34</v>
      </c>
      <c r="H37" s="253" t="s">
        <v>41</v>
      </c>
      <c r="I37" s="253" t="s">
        <v>876</v>
      </c>
      <c r="J37" s="327">
        <v>74941.83</v>
      </c>
      <c r="K37" s="253">
        <v>100</v>
      </c>
      <c r="L37" s="255">
        <v>42705</v>
      </c>
      <c r="M37" s="253" t="s">
        <v>44</v>
      </c>
      <c r="N37" s="255">
        <v>42429</v>
      </c>
      <c r="O37" s="255">
        <v>42430</v>
      </c>
      <c r="P37" s="255">
        <v>42614</v>
      </c>
      <c r="Q37" s="253" t="s">
        <v>77</v>
      </c>
      <c r="R37" s="328">
        <v>249806.11</v>
      </c>
      <c r="S37" s="328">
        <v>1498836.66</v>
      </c>
      <c r="T37" s="329" t="s">
        <v>250</v>
      </c>
      <c r="U37" s="329"/>
      <c r="V37" s="329"/>
      <c r="W37" s="329"/>
      <c r="X37" s="329"/>
      <c r="Y37" s="329"/>
      <c r="Z37" s="329"/>
      <c r="AA37" s="329"/>
      <c r="AB37" s="329"/>
      <c r="AC37" s="329"/>
      <c r="AD37" s="329"/>
      <c r="AE37" s="253"/>
      <c r="AF37" s="328">
        <v>1498836.66</v>
      </c>
      <c r="AG37" s="7" t="s">
        <v>877</v>
      </c>
      <c r="AH37" s="324"/>
      <c r="AI37" s="330"/>
      <c r="AJ37" s="256" t="s">
        <v>878</v>
      </c>
      <c r="AK37" s="324" t="s">
        <v>879</v>
      </c>
      <c r="AL37" s="331"/>
      <c r="AM37" s="331"/>
      <c r="AN37" s="331"/>
      <c r="AO37" s="331"/>
      <c r="AP37" s="331"/>
      <c r="AQ37" s="331"/>
      <c r="AR37" s="331"/>
    </row>
    <row r="38" spans="1:44" ht="21" x14ac:dyDescent="0.35">
      <c r="A38" s="332" t="s">
        <v>880</v>
      </c>
      <c r="B38" s="332" t="s">
        <v>881</v>
      </c>
      <c r="C38" s="333" t="str">
        <f>"28.220.812/0001-61"</f>
        <v>28.220.812/0001-61</v>
      </c>
      <c r="D38" s="333" t="s">
        <v>882</v>
      </c>
      <c r="E38" s="334" t="str">
        <f>"19/2013 "</f>
        <v xml:space="preserve">19/2013 </v>
      </c>
      <c r="F38" s="335" t="s">
        <v>883</v>
      </c>
      <c r="G38" s="336" t="s">
        <v>884</v>
      </c>
      <c r="H38" s="337" t="str">
        <f>"Serviços"</f>
        <v>Serviços</v>
      </c>
      <c r="I38" s="337" t="str">
        <f>"Caução"</f>
        <v>Caução</v>
      </c>
      <c r="J38" s="338">
        <v>1600</v>
      </c>
      <c r="K38" s="337">
        <v>13005721</v>
      </c>
      <c r="L38" s="339" t="s">
        <v>43</v>
      </c>
      <c r="M38" s="337" t="str">
        <f>"Prestação Mensal"</f>
        <v>Prestação Mensal</v>
      </c>
      <c r="N38" s="339">
        <v>41533</v>
      </c>
      <c r="O38" s="339">
        <v>41535</v>
      </c>
      <c r="P38" s="339">
        <v>42264</v>
      </c>
      <c r="Q38" s="339">
        <v>42630</v>
      </c>
      <c r="R38" s="340">
        <f>S38/12</f>
        <v>2666.6666666666665</v>
      </c>
      <c r="S38" s="340">
        <v>32000</v>
      </c>
      <c r="T38" s="341">
        <v>31999.95</v>
      </c>
      <c r="U38" s="341">
        <v>31999.5</v>
      </c>
      <c r="V38" s="341">
        <v>0</v>
      </c>
      <c r="W38" s="341">
        <v>0</v>
      </c>
      <c r="X38" s="341"/>
      <c r="Y38" s="341"/>
      <c r="Z38" s="341"/>
      <c r="AA38" s="341"/>
      <c r="AB38" s="341"/>
      <c r="AC38" s="341"/>
      <c r="AD38" s="341"/>
      <c r="AE38" s="342" t="s">
        <v>34</v>
      </c>
      <c r="AF38" s="340">
        <f>S38+T38+U38+V38+W38</f>
        <v>95999.45</v>
      </c>
      <c r="AG38" s="343" t="s">
        <v>653</v>
      </c>
      <c r="AH38" s="344" t="s">
        <v>798</v>
      </c>
      <c r="AI38" s="345" t="s">
        <v>885</v>
      </c>
      <c r="AJ38" s="344" t="s">
        <v>886</v>
      </c>
      <c r="AK38" s="346" t="s">
        <v>37</v>
      </c>
    </row>
    <row r="39" spans="1:44" ht="21" x14ac:dyDescent="0.35">
      <c r="A39" s="332" t="s">
        <v>887</v>
      </c>
      <c r="B39" s="332" t="s">
        <v>888</v>
      </c>
      <c r="C39" s="333" t="s">
        <v>889</v>
      </c>
      <c r="D39" s="333" t="s">
        <v>259</v>
      </c>
      <c r="E39" s="334" t="s">
        <v>890</v>
      </c>
      <c r="F39" s="347" t="s">
        <v>891</v>
      </c>
      <c r="G39" s="342" t="s">
        <v>892</v>
      </c>
      <c r="H39" s="337" t="s">
        <v>41</v>
      </c>
      <c r="I39" s="337" t="s">
        <v>36</v>
      </c>
      <c r="J39" s="338">
        <v>180227.41</v>
      </c>
      <c r="K39" s="342" t="s">
        <v>893</v>
      </c>
      <c r="L39" s="339">
        <v>42430</v>
      </c>
      <c r="M39" s="337" t="s">
        <v>44</v>
      </c>
      <c r="N39" s="339">
        <v>41603</v>
      </c>
      <c r="O39" s="339">
        <v>41609</v>
      </c>
      <c r="P39" s="339">
        <v>41973</v>
      </c>
      <c r="Q39" s="339">
        <v>42704</v>
      </c>
      <c r="R39" s="340">
        <v>368707.07</v>
      </c>
      <c r="S39" s="340">
        <v>2999988.24</v>
      </c>
      <c r="T39" s="341">
        <v>241824</v>
      </c>
      <c r="U39" s="341">
        <v>3604548.24</v>
      </c>
      <c r="V39" s="341">
        <v>4424484.84</v>
      </c>
      <c r="W39" s="341"/>
      <c r="X39" s="341" t="s">
        <v>52</v>
      </c>
      <c r="Y39" s="341">
        <v>1121465.58</v>
      </c>
      <c r="Z39" s="341"/>
      <c r="AA39" s="341"/>
      <c r="AB39" s="341"/>
      <c r="AC39" s="341"/>
      <c r="AD39" s="341"/>
      <c r="AE39" s="348"/>
      <c r="AF39" s="338">
        <f>S39+T39+U39+V39+W39+Y39+Z39+AA39+AD39</f>
        <v>12392310.9</v>
      </c>
      <c r="AG39" s="343" t="s">
        <v>894</v>
      </c>
      <c r="AH39" s="344" t="s">
        <v>895</v>
      </c>
      <c r="AI39" s="349" t="s">
        <v>896</v>
      </c>
      <c r="AJ39" s="344" t="s">
        <v>897</v>
      </c>
      <c r="AK39" s="346" t="s">
        <v>37</v>
      </c>
    </row>
    <row r="40" spans="1:44" ht="21" x14ac:dyDescent="0.35">
      <c r="A40" s="274" t="s">
        <v>898</v>
      </c>
      <c r="B40" s="274" t="s">
        <v>899</v>
      </c>
      <c r="C40" s="275" t="str">
        <f>"05.234.289/0001-27"</f>
        <v>05.234.289/0001-27</v>
      </c>
      <c r="D40" s="275" t="s">
        <v>900</v>
      </c>
      <c r="E40" s="350" t="s">
        <v>901</v>
      </c>
      <c r="F40" s="278" t="s">
        <v>902</v>
      </c>
      <c r="G40" s="278" t="s">
        <v>903</v>
      </c>
      <c r="H40" s="279" t="str">
        <f>"Serviços"</f>
        <v>Serviços</v>
      </c>
      <c r="I40" s="279" t="s">
        <v>36</v>
      </c>
      <c r="J40" s="281">
        <v>50837.08</v>
      </c>
      <c r="K40" s="276" t="s">
        <v>778</v>
      </c>
      <c r="L40" s="282">
        <v>42789</v>
      </c>
      <c r="M40" s="279" t="str">
        <f>"Prestação Mensal"</f>
        <v>Prestação Mensal</v>
      </c>
      <c r="N40" s="282">
        <v>41569</v>
      </c>
      <c r="O40" s="282">
        <v>41602</v>
      </c>
      <c r="P40" s="282">
        <v>41966</v>
      </c>
      <c r="Q40" s="282">
        <v>42697</v>
      </c>
      <c r="R40" s="351">
        <v>84728.47</v>
      </c>
      <c r="S40" s="351">
        <v>837990</v>
      </c>
      <c r="T40" s="352">
        <f>843647.13-S40</f>
        <v>5657.1300000000047</v>
      </c>
      <c r="U40" s="352">
        <v>1004775.48</v>
      </c>
      <c r="V40" s="352">
        <v>-38929.839999999997</v>
      </c>
      <c r="W40" s="352">
        <v>1016741.66</v>
      </c>
      <c r="X40" s="353">
        <v>54812.480000000003</v>
      </c>
      <c r="Y40" s="352" t="s">
        <v>904</v>
      </c>
      <c r="Z40" s="352" t="s">
        <v>905</v>
      </c>
      <c r="AA40" s="352" t="s">
        <v>906</v>
      </c>
      <c r="AB40" s="352"/>
      <c r="AC40" s="352"/>
      <c r="AD40" s="353">
        <v>68918.210000000006</v>
      </c>
      <c r="AE40" s="279"/>
      <c r="AF40" s="281">
        <f>S40+T40+U40+V40+W40+X40+AD40</f>
        <v>2949965.1199999996</v>
      </c>
      <c r="AG40" s="354" t="s">
        <v>907</v>
      </c>
      <c r="AH40" s="286" t="s">
        <v>908</v>
      </c>
      <c r="AI40" s="355" t="s">
        <v>909</v>
      </c>
      <c r="AJ40" s="286" t="s">
        <v>910</v>
      </c>
      <c r="AK40" s="356" t="s">
        <v>37</v>
      </c>
    </row>
    <row r="41" spans="1:44" ht="15.75" x14ac:dyDescent="0.25">
      <c r="A41" s="290" t="s">
        <v>911</v>
      </c>
      <c r="B41" s="357" t="s">
        <v>912</v>
      </c>
      <c r="C41" s="357" t="s">
        <v>913</v>
      </c>
      <c r="D41" s="357" t="s">
        <v>914</v>
      </c>
      <c r="E41" s="358" t="s">
        <v>915</v>
      </c>
      <c r="F41" s="359" t="s">
        <v>769</v>
      </c>
      <c r="G41" s="359" t="s">
        <v>34</v>
      </c>
      <c r="H41" s="360" t="s">
        <v>41</v>
      </c>
      <c r="I41" s="359" t="s">
        <v>36</v>
      </c>
      <c r="J41" s="361">
        <v>89949.55</v>
      </c>
      <c r="K41" s="360">
        <v>0</v>
      </c>
      <c r="L41" s="362" t="s">
        <v>43</v>
      </c>
      <c r="M41" s="360" t="s">
        <v>44</v>
      </c>
      <c r="N41" s="362">
        <v>41757</v>
      </c>
      <c r="O41" s="362">
        <v>41761</v>
      </c>
      <c r="P41" s="362">
        <v>42125</v>
      </c>
      <c r="Q41" s="362">
        <v>42125</v>
      </c>
      <c r="R41" s="363">
        <f>S41/12</f>
        <v>149915.92000000001</v>
      </c>
      <c r="S41" s="363">
        <v>1798991.04</v>
      </c>
      <c r="T41" s="364">
        <v>0</v>
      </c>
      <c r="U41" s="364">
        <v>0</v>
      </c>
      <c r="V41" s="364">
        <v>0</v>
      </c>
      <c r="W41" s="364">
        <v>0</v>
      </c>
      <c r="X41" s="364">
        <f>83847.38*12</f>
        <v>1006168.56</v>
      </c>
      <c r="Y41" s="365"/>
      <c r="Z41" s="364"/>
      <c r="AA41" s="364"/>
      <c r="AB41" s="364"/>
      <c r="AC41" s="364"/>
      <c r="AD41" s="364"/>
      <c r="AE41" s="359">
        <v>0</v>
      </c>
      <c r="AF41" s="283">
        <f>S41+T41+U41+V41+W41</f>
        <v>1798991.04</v>
      </c>
      <c r="AG41" s="366" t="s">
        <v>779</v>
      </c>
      <c r="AH41" s="367" t="s">
        <v>916</v>
      </c>
      <c r="AI41" s="368" t="s">
        <v>917</v>
      </c>
      <c r="AJ41" s="369" t="s">
        <v>918</v>
      </c>
      <c r="AK41" s="370" t="s">
        <v>919</v>
      </c>
    </row>
    <row r="42" spans="1:44" ht="21" x14ac:dyDescent="0.35">
      <c r="A42" s="274" t="s">
        <v>920</v>
      </c>
      <c r="B42" s="274" t="s">
        <v>921</v>
      </c>
      <c r="C42" s="274" t="s">
        <v>922</v>
      </c>
      <c r="D42" s="274" t="s">
        <v>804</v>
      </c>
      <c r="E42" s="371" t="s">
        <v>923</v>
      </c>
      <c r="F42" s="277" t="s">
        <v>924</v>
      </c>
      <c r="G42" s="279"/>
      <c r="H42" s="277" t="s">
        <v>41</v>
      </c>
      <c r="I42" s="277" t="s">
        <v>51</v>
      </c>
      <c r="J42" s="281">
        <v>410.4</v>
      </c>
      <c r="K42" s="276" t="s">
        <v>778</v>
      </c>
      <c r="L42" s="282" t="s">
        <v>34</v>
      </c>
      <c r="M42" s="277" t="s">
        <v>44</v>
      </c>
      <c r="N42" s="282">
        <v>41806</v>
      </c>
      <c r="O42" s="282">
        <v>41817</v>
      </c>
      <c r="P42" s="282">
        <v>42181</v>
      </c>
      <c r="Q42" s="282">
        <v>42547</v>
      </c>
      <c r="R42" s="283">
        <f>8840.16/12</f>
        <v>736.68</v>
      </c>
      <c r="S42" s="283">
        <v>8208</v>
      </c>
      <c r="T42" s="353">
        <v>8840.16</v>
      </c>
      <c r="U42" s="353">
        <v>0</v>
      </c>
      <c r="V42" s="353">
        <v>0</v>
      </c>
      <c r="W42" s="353">
        <v>0</v>
      </c>
      <c r="X42" s="353"/>
      <c r="Y42" s="353"/>
      <c r="Z42" s="353"/>
      <c r="AA42" s="353"/>
      <c r="AB42" s="353"/>
      <c r="AC42" s="353"/>
      <c r="AD42" s="353"/>
      <c r="AE42" s="277"/>
      <c r="AF42" s="283">
        <f>S42+T42+U42+V42+W42</f>
        <v>17048.16</v>
      </c>
      <c r="AG42" s="354" t="s">
        <v>925</v>
      </c>
      <c r="AH42" s="286" t="s">
        <v>926</v>
      </c>
      <c r="AI42" s="355" t="s">
        <v>927</v>
      </c>
      <c r="AJ42" s="286" t="s">
        <v>928</v>
      </c>
      <c r="AK42" s="356"/>
    </row>
    <row r="43" spans="1:44" s="247" customFormat="1" ht="21" x14ac:dyDescent="0.35">
      <c r="A43" s="274" t="s">
        <v>929</v>
      </c>
      <c r="B43" s="274" t="s">
        <v>930</v>
      </c>
      <c r="C43" s="274" t="s">
        <v>931</v>
      </c>
      <c r="D43" s="274" t="s">
        <v>932</v>
      </c>
      <c r="E43" s="371" t="s">
        <v>933</v>
      </c>
      <c r="F43" s="277" t="s">
        <v>34</v>
      </c>
      <c r="G43" s="277" t="s">
        <v>34</v>
      </c>
      <c r="H43" s="277" t="s">
        <v>41</v>
      </c>
      <c r="I43" s="279" t="s">
        <v>36</v>
      </c>
      <c r="J43" s="281">
        <v>2094</v>
      </c>
      <c r="K43" s="279">
        <v>13</v>
      </c>
      <c r="L43" s="372">
        <v>42572</v>
      </c>
      <c r="M43" s="277" t="s">
        <v>44</v>
      </c>
      <c r="N43" s="282">
        <v>41837</v>
      </c>
      <c r="O43" s="282">
        <v>41786</v>
      </c>
      <c r="P43" s="282">
        <v>42516</v>
      </c>
      <c r="Q43" s="282">
        <v>42516</v>
      </c>
      <c r="R43" s="283">
        <f>1745+110.52</f>
        <v>1855.52</v>
      </c>
      <c r="S43" s="283">
        <v>41880</v>
      </c>
      <c r="T43" s="353">
        <v>0</v>
      </c>
      <c r="U43" s="353">
        <v>0</v>
      </c>
      <c r="V43" s="353">
        <v>0</v>
      </c>
      <c r="W43" s="353">
        <v>0</v>
      </c>
      <c r="X43" s="353">
        <v>2600.9</v>
      </c>
      <c r="Y43" s="373"/>
      <c r="Z43" s="373"/>
      <c r="AA43" s="373"/>
      <c r="AB43" s="373"/>
      <c r="AC43" s="373"/>
      <c r="AD43" s="373"/>
      <c r="AE43" s="374" t="s">
        <v>934</v>
      </c>
      <c r="AF43" s="281">
        <f>S43+T43+U43+V43+W43+X43+Y43+Z43+AA43+AD43</f>
        <v>44480.9</v>
      </c>
      <c r="AG43" s="354" t="s">
        <v>925</v>
      </c>
      <c r="AH43" s="286" t="s">
        <v>935</v>
      </c>
      <c r="AI43" s="355" t="s">
        <v>936</v>
      </c>
      <c r="AJ43" s="286" t="s">
        <v>937</v>
      </c>
      <c r="AK43" s="356"/>
    </row>
    <row r="44" spans="1:44" s="247" customFormat="1" ht="21" x14ac:dyDescent="0.35">
      <c r="A44" s="274" t="s">
        <v>938</v>
      </c>
      <c r="B44" s="274" t="s">
        <v>939</v>
      </c>
      <c r="C44" s="275" t="s">
        <v>940</v>
      </c>
      <c r="D44" s="275" t="s">
        <v>941</v>
      </c>
      <c r="E44" s="350" t="s">
        <v>942</v>
      </c>
      <c r="F44" s="279" t="s">
        <v>943</v>
      </c>
      <c r="G44" s="278" t="s">
        <v>944</v>
      </c>
      <c r="H44" s="279" t="s">
        <v>41</v>
      </c>
      <c r="I44" s="279" t="s">
        <v>36</v>
      </c>
      <c r="J44" s="375">
        <v>76910</v>
      </c>
      <c r="K44" s="276" t="s">
        <v>778</v>
      </c>
      <c r="L44" s="376">
        <v>42127</v>
      </c>
      <c r="M44" s="279" t="s">
        <v>44</v>
      </c>
      <c r="N44" s="282">
        <v>41396</v>
      </c>
      <c r="O44" s="282">
        <v>41397</v>
      </c>
      <c r="P44" s="282">
        <v>41761</v>
      </c>
      <c r="Q44" s="282">
        <v>42492</v>
      </c>
      <c r="R44" s="283">
        <v>62319.1</v>
      </c>
      <c r="S44" s="283">
        <v>769099.99</v>
      </c>
      <c r="T44" s="353">
        <v>769099.99</v>
      </c>
      <c r="U44" s="353">
        <v>651522</v>
      </c>
      <c r="V44" s="353">
        <v>0</v>
      </c>
      <c r="W44" s="353">
        <v>0</v>
      </c>
      <c r="X44" s="353" t="s">
        <v>945</v>
      </c>
      <c r="Y44" s="377">
        <v>143893.60999999999</v>
      </c>
      <c r="Z44" s="353"/>
      <c r="AA44" s="353"/>
      <c r="AB44" s="353"/>
      <c r="AC44" s="353"/>
      <c r="AD44" s="353"/>
      <c r="AE44" s="279"/>
      <c r="AF44" s="281">
        <f>S44+T44+U44+Y44+Z44+AA44+AB44+AC44+AD44</f>
        <v>2333615.59</v>
      </c>
      <c r="AG44" s="378" t="s">
        <v>907</v>
      </c>
      <c r="AH44" s="286" t="s">
        <v>946</v>
      </c>
      <c r="AI44" s="379" t="s">
        <v>947</v>
      </c>
      <c r="AJ44" s="286" t="s">
        <v>948</v>
      </c>
      <c r="AK44" s="356" t="s">
        <v>949</v>
      </c>
    </row>
    <row r="45" spans="1:44" ht="21" x14ac:dyDescent="0.35">
      <c r="A45" s="274" t="s">
        <v>950</v>
      </c>
      <c r="B45" s="274" t="s">
        <v>951</v>
      </c>
      <c r="C45" s="274" t="s">
        <v>952</v>
      </c>
      <c r="D45" s="274" t="s">
        <v>953</v>
      </c>
      <c r="E45" s="371" t="s">
        <v>954</v>
      </c>
      <c r="F45" s="277" t="s">
        <v>34</v>
      </c>
      <c r="G45" s="277" t="s">
        <v>34</v>
      </c>
      <c r="H45" s="277" t="s">
        <v>41</v>
      </c>
      <c r="I45" s="277" t="s">
        <v>36</v>
      </c>
      <c r="J45" s="380">
        <v>16317.6</v>
      </c>
      <c r="K45" s="279">
        <v>13</v>
      </c>
      <c r="L45" s="282">
        <v>42515</v>
      </c>
      <c r="M45" s="277" t="s">
        <v>44</v>
      </c>
      <c r="N45" s="282">
        <v>41779</v>
      </c>
      <c r="O45" s="282">
        <v>41785</v>
      </c>
      <c r="P45" s="282">
        <v>42515</v>
      </c>
      <c r="Q45" s="282">
        <v>42515</v>
      </c>
      <c r="R45" s="381">
        <v>13598</v>
      </c>
      <c r="S45" s="381">
        <v>326352</v>
      </c>
      <c r="T45" s="353">
        <v>0</v>
      </c>
      <c r="U45" s="353">
        <v>0</v>
      </c>
      <c r="V45" s="353">
        <v>0</v>
      </c>
      <c r="W45" s="353">
        <v>0</v>
      </c>
      <c r="X45" s="353" t="s">
        <v>955</v>
      </c>
      <c r="Y45" s="353"/>
      <c r="Z45" s="353"/>
      <c r="AA45" s="353"/>
      <c r="AB45" s="353"/>
      <c r="AC45" s="353"/>
      <c r="AD45" s="353"/>
      <c r="AE45" s="277"/>
      <c r="AF45" s="283">
        <f>S45+T45+U45+V45+W45</f>
        <v>326352</v>
      </c>
      <c r="AG45" s="354" t="s">
        <v>925</v>
      </c>
      <c r="AH45" s="286" t="s">
        <v>956</v>
      </c>
      <c r="AI45" s="355" t="s">
        <v>957</v>
      </c>
      <c r="AJ45" s="286" t="s">
        <v>958</v>
      </c>
      <c r="AK45" s="356" t="s">
        <v>37</v>
      </c>
    </row>
    <row r="46" spans="1:44" ht="21" x14ac:dyDescent="0.35">
      <c r="A46" s="289" t="s">
        <v>959</v>
      </c>
      <c r="B46" s="289" t="s">
        <v>960</v>
      </c>
      <c r="C46" s="289" t="s">
        <v>961</v>
      </c>
      <c r="D46" s="289" t="s">
        <v>962</v>
      </c>
      <c r="E46" s="350" t="s">
        <v>963</v>
      </c>
      <c r="F46" s="277" t="s">
        <v>964</v>
      </c>
      <c r="G46" s="278" t="s">
        <v>965</v>
      </c>
      <c r="H46" s="279" t="s">
        <v>41</v>
      </c>
      <c r="I46" s="277" t="s">
        <v>36</v>
      </c>
      <c r="J46" s="382">
        <f>11300+812.36</f>
        <v>12112.36</v>
      </c>
      <c r="K46" s="277" t="s">
        <v>966</v>
      </c>
      <c r="L46" s="376">
        <v>42302</v>
      </c>
      <c r="M46" s="277" t="s">
        <v>44</v>
      </c>
      <c r="N46" s="282">
        <v>41571</v>
      </c>
      <c r="O46" s="282">
        <v>41572</v>
      </c>
      <c r="P46" s="282">
        <v>41936</v>
      </c>
      <c r="Q46" s="282">
        <v>42667</v>
      </c>
      <c r="R46" s="292" t="s">
        <v>65</v>
      </c>
      <c r="S46" s="292">
        <v>225987.93</v>
      </c>
      <c r="T46" s="353">
        <v>225987.93</v>
      </c>
      <c r="U46" s="353">
        <v>242247.29</v>
      </c>
      <c r="V46" s="353">
        <v>0</v>
      </c>
      <c r="W46" s="353">
        <v>0</v>
      </c>
      <c r="X46" s="353" t="s">
        <v>967</v>
      </c>
      <c r="Y46" s="353" t="s">
        <v>968</v>
      </c>
      <c r="Z46" s="353">
        <v>16259.36</v>
      </c>
      <c r="AA46" s="353"/>
      <c r="AB46" s="353"/>
      <c r="AC46" s="353"/>
      <c r="AD46" s="353"/>
      <c r="AE46" s="383"/>
      <c r="AF46" s="281">
        <f>S46+T46+U46+V46+W46+Z46+AA46+AB46+AC46+AD46</f>
        <v>710482.51</v>
      </c>
      <c r="AG46" s="378" t="s">
        <v>969</v>
      </c>
      <c r="AH46" s="293" t="s">
        <v>970</v>
      </c>
      <c r="AI46" s="384" t="s">
        <v>971</v>
      </c>
      <c r="AJ46" s="293" t="s">
        <v>972</v>
      </c>
      <c r="AK46" s="385" t="s">
        <v>37</v>
      </c>
    </row>
    <row r="47" spans="1:44" ht="15" x14ac:dyDescent="0.25">
      <c r="A47" s="332" t="s">
        <v>973</v>
      </c>
      <c r="B47" s="332" t="s">
        <v>974</v>
      </c>
      <c r="C47" s="333" t="s">
        <v>975</v>
      </c>
      <c r="D47" s="333" t="s">
        <v>976</v>
      </c>
      <c r="E47" s="334" t="s">
        <v>977</v>
      </c>
      <c r="F47" s="342" t="s">
        <v>978</v>
      </c>
      <c r="G47" s="386" t="s">
        <v>979</v>
      </c>
      <c r="H47" s="337" t="s">
        <v>41</v>
      </c>
      <c r="I47" s="387" t="s">
        <v>980</v>
      </c>
      <c r="J47" s="388" t="s">
        <v>981</v>
      </c>
      <c r="K47" s="389" t="s">
        <v>778</v>
      </c>
      <c r="L47" s="390">
        <v>41254</v>
      </c>
      <c r="M47" s="337" t="s">
        <v>44</v>
      </c>
      <c r="N47" s="339">
        <v>41254</v>
      </c>
      <c r="O47" s="339">
        <v>41271</v>
      </c>
      <c r="P47" s="339">
        <v>42365</v>
      </c>
      <c r="Q47" s="339">
        <v>42731</v>
      </c>
      <c r="R47" s="340">
        <v>6895.84</v>
      </c>
      <c r="S47" s="340">
        <v>82750</v>
      </c>
      <c r="T47" s="341">
        <v>82749.960000000006</v>
      </c>
      <c r="U47" s="341">
        <v>82749.960000000006</v>
      </c>
      <c r="V47" s="341">
        <v>0</v>
      </c>
      <c r="W47" s="341">
        <v>0</v>
      </c>
      <c r="X47" s="341" t="s">
        <v>945</v>
      </c>
      <c r="Y47" s="341" t="s">
        <v>982</v>
      </c>
      <c r="Z47" s="341"/>
      <c r="AA47" s="341"/>
      <c r="AB47" s="341"/>
      <c r="AC47" s="341"/>
      <c r="AD47" s="341"/>
      <c r="AE47" s="337"/>
      <c r="AF47" s="340">
        <f>S47+T47+U47+V47+W47</f>
        <v>248249.92000000004</v>
      </c>
      <c r="AG47" s="343" t="s">
        <v>983</v>
      </c>
      <c r="AH47" s="344" t="s">
        <v>984</v>
      </c>
      <c r="AI47" s="345" t="s">
        <v>985</v>
      </c>
      <c r="AJ47" s="344" t="s">
        <v>986</v>
      </c>
      <c r="AK47" s="391" t="s">
        <v>987</v>
      </c>
    </row>
    <row r="48" spans="1:44" ht="21" x14ac:dyDescent="0.35">
      <c r="A48" s="274" t="s">
        <v>871</v>
      </c>
      <c r="B48" s="274" t="s">
        <v>988</v>
      </c>
      <c r="C48" s="274" t="s">
        <v>873</v>
      </c>
      <c r="D48" s="274" t="s">
        <v>989</v>
      </c>
      <c r="E48" s="371" t="s">
        <v>990</v>
      </c>
      <c r="F48" s="277" t="s">
        <v>991</v>
      </c>
      <c r="G48" s="279"/>
      <c r="H48" s="277" t="s">
        <v>41</v>
      </c>
      <c r="I48" s="277" t="s">
        <v>36</v>
      </c>
      <c r="J48" s="375">
        <f>114467.27+114467.27</f>
        <v>228934.54</v>
      </c>
      <c r="K48" s="276" t="s">
        <v>778</v>
      </c>
      <c r="L48" s="376">
        <v>42613</v>
      </c>
      <c r="M48" s="277" t="s">
        <v>44</v>
      </c>
      <c r="N48" s="282">
        <v>41786</v>
      </c>
      <c r="O48" s="282">
        <v>41792</v>
      </c>
      <c r="P48" s="282">
        <v>42156</v>
      </c>
      <c r="Q48" s="282">
        <v>42522</v>
      </c>
      <c r="R48" s="281">
        <v>232540.05</v>
      </c>
      <c r="S48" s="283">
        <v>2289345.48</v>
      </c>
      <c r="T48" s="353">
        <v>2289345.48</v>
      </c>
      <c r="U48" s="353">
        <v>0</v>
      </c>
      <c r="V48" s="353">
        <v>0</v>
      </c>
      <c r="W48" s="353">
        <v>0</v>
      </c>
      <c r="X48" s="353" t="s">
        <v>992</v>
      </c>
      <c r="Y48" s="353">
        <v>711333.46</v>
      </c>
      <c r="Z48" s="353" t="s">
        <v>993</v>
      </c>
      <c r="AA48" s="353"/>
      <c r="AB48" s="353"/>
      <c r="AC48" s="353"/>
      <c r="AD48" s="353"/>
      <c r="AE48" s="286"/>
      <c r="AF48" s="281">
        <f>S48+T48+U48+V48+W48+Y48+AA48+AB48+AC48+AD48</f>
        <v>5290024.42</v>
      </c>
      <c r="AG48" s="354" t="s">
        <v>877</v>
      </c>
      <c r="AH48" s="286" t="s">
        <v>994</v>
      </c>
      <c r="AI48" s="355" t="s">
        <v>995</v>
      </c>
      <c r="AJ48" s="286" t="s">
        <v>878</v>
      </c>
      <c r="AK48" s="356" t="s">
        <v>37</v>
      </c>
    </row>
    <row r="49" spans="1:190" ht="21" x14ac:dyDescent="0.35">
      <c r="A49" s="275" t="s">
        <v>996</v>
      </c>
      <c r="B49" s="274" t="s">
        <v>997</v>
      </c>
      <c r="C49" s="275" t="s">
        <v>998</v>
      </c>
      <c r="D49" s="275" t="s">
        <v>999</v>
      </c>
      <c r="E49" s="350" t="s">
        <v>1000</v>
      </c>
      <c r="F49" s="392" t="s">
        <v>1001</v>
      </c>
      <c r="G49" s="277" t="s">
        <v>1002</v>
      </c>
      <c r="H49" s="279" t="s">
        <v>41</v>
      </c>
      <c r="I49" s="279" t="s">
        <v>42</v>
      </c>
      <c r="J49" s="291" t="s">
        <v>34</v>
      </c>
      <c r="K49" s="279">
        <v>0</v>
      </c>
      <c r="L49" s="393">
        <v>40542</v>
      </c>
      <c r="M49" s="279" t="s">
        <v>44</v>
      </c>
      <c r="N49" s="393">
        <v>40542</v>
      </c>
      <c r="O49" s="393">
        <v>40550</v>
      </c>
      <c r="P49" s="393">
        <v>41280</v>
      </c>
      <c r="Q49" s="393">
        <v>42557</v>
      </c>
      <c r="R49" s="291">
        <f>S49/12</f>
        <v>5912.2975000000006</v>
      </c>
      <c r="S49" s="291">
        <v>70947.570000000007</v>
      </c>
      <c r="T49" s="353">
        <v>70947.570000000007</v>
      </c>
      <c r="U49" s="353">
        <v>70947.570000000007</v>
      </c>
      <c r="V49" s="353">
        <v>70947.570000000007</v>
      </c>
      <c r="W49" s="353">
        <v>70947.570000000007</v>
      </c>
      <c r="X49" s="353"/>
      <c r="Y49" s="353"/>
      <c r="Z49" s="353"/>
      <c r="AA49" s="353"/>
      <c r="AB49" s="353"/>
      <c r="AC49" s="353"/>
      <c r="AD49" s="353"/>
      <c r="AE49" s="279"/>
      <c r="AF49" s="281">
        <f>S49+T49+U49+V49+W49</f>
        <v>354737.85000000003</v>
      </c>
      <c r="AG49" s="378" t="s">
        <v>1003</v>
      </c>
      <c r="AH49" s="290" t="s">
        <v>1004</v>
      </c>
      <c r="AI49" s="394" t="s">
        <v>1005</v>
      </c>
      <c r="AJ49" s="290" t="s">
        <v>1006</v>
      </c>
      <c r="AK49" s="395" t="s">
        <v>1007</v>
      </c>
    </row>
    <row r="50" spans="1:190" s="247" customFormat="1" ht="17.25" x14ac:dyDescent="0.3">
      <c r="A50" s="290" t="str">
        <f>"VP SERVICOS TERCEIRIZADOS LTDA"</f>
        <v>VP SERVICOS TERCEIRIZADOS LTDA</v>
      </c>
      <c r="B50" s="289" t="s">
        <v>1008</v>
      </c>
      <c r="C50" s="289" t="str">
        <f>"04.607.444/0001-40"</f>
        <v>04.607.444/0001-40</v>
      </c>
      <c r="D50" s="290" t="str">
        <f>"E-26/62222/2013 "</f>
        <v xml:space="preserve">E-26/62222/2013 </v>
      </c>
      <c r="E50" s="350" t="str">
        <f>"01/2013 "</f>
        <v xml:space="preserve">01/2013 </v>
      </c>
      <c r="F50" s="277" t="s">
        <v>1009</v>
      </c>
      <c r="G50" s="278" t="s">
        <v>1010</v>
      </c>
      <c r="H50" s="279" t="s">
        <v>41</v>
      </c>
      <c r="I50" s="279" t="s">
        <v>36</v>
      </c>
      <c r="J50" s="291">
        <v>26217.23</v>
      </c>
      <c r="K50" s="276" t="s">
        <v>778</v>
      </c>
      <c r="L50" s="282">
        <v>42460</v>
      </c>
      <c r="M50" s="279" t="s">
        <v>44</v>
      </c>
      <c r="N50" s="282">
        <v>41355</v>
      </c>
      <c r="O50" s="282">
        <v>41365</v>
      </c>
      <c r="P50" s="282">
        <v>41729</v>
      </c>
      <c r="Q50" s="282">
        <v>42459</v>
      </c>
      <c r="R50" s="292">
        <f>S50/12</f>
        <v>26217.23</v>
      </c>
      <c r="S50" s="292">
        <v>314606.76</v>
      </c>
      <c r="T50" s="396">
        <v>314606.76</v>
      </c>
      <c r="U50" s="396">
        <v>314606.76</v>
      </c>
      <c r="V50" s="353">
        <v>0</v>
      </c>
      <c r="W50" s="353">
        <v>0</v>
      </c>
      <c r="X50" s="353">
        <v>68528.55</v>
      </c>
      <c r="Y50" s="353"/>
      <c r="Z50" s="353"/>
      <c r="AA50" s="353"/>
      <c r="AB50" s="353"/>
      <c r="AC50" s="353"/>
      <c r="AD50" s="353"/>
      <c r="AE50" s="286"/>
      <c r="AF50" s="281">
        <f>S50+T50+U50+V50+W50+X50+Y50+Z50+AA50+AD50</f>
        <v>1012348.8300000001</v>
      </c>
      <c r="AG50" s="378" t="s">
        <v>1011</v>
      </c>
      <c r="AH50" s="293" t="s">
        <v>1012</v>
      </c>
      <c r="AI50" s="397" t="s">
        <v>1013</v>
      </c>
      <c r="AJ50" s="293" t="s">
        <v>1014</v>
      </c>
      <c r="AK50" s="398"/>
    </row>
    <row r="51" spans="1:190" s="247" customFormat="1" x14ac:dyDescent="0.2">
      <c r="A51" s="399" t="s">
        <v>1015</v>
      </c>
      <c r="B51" s="399" t="s">
        <v>1016</v>
      </c>
      <c r="C51" s="400" t="s">
        <v>1017</v>
      </c>
      <c r="D51" s="400" t="s">
        <v>1018</v>
      </c>
      <c r="E51" s="401" t="s">
        <v>1019</v>
      </c>
      <c r="F51" s="342" t="s">
        <v>77</v>
      </c>
      <c r="G51" s="342" t="s">
        <v>77</v>
      </c>
      <c r="H51" s="342" t="s">
        <v>41</v>
      </c>
      <c r="I51" s="387" t="s">
        <v>1020</v>
      </c>
      <c r="J51" s="402" t="s">
        <v>1020</v>
      </c>
      <c r="K51" s="403">
        <v>13</v>
      </c>
      <c r="L51" s="386" t="s">
        <v>1021</v>
      </c>
      <c r="M51" s="342" t="s">
        <v>44</v>
      </c>
      <c r="N51" s="404">
        <v>41918</v>
      </c>
      <c r="O51" s="404">
        <v>41919</v>
      </c>
      <c r="P51" s="404">
        <v>42649</v>
      </c>
      <c r="Q51" s="404">
        <v>42649</v>
      </c>
      <c r="R51" s="405">
        <v>6781.95</v>
      </c>
      <c r="S51" s="405">
        <v>153072</v>
      </c>
      <c r="T51" s="341">
        <v>0</v>
      </c>
      <c r="U51" s="341">
        <v>0</v>
      </c>
      <c r="V51" s="341">
        <v>0</v>
      </c>
      <c r="W51" s="341">
        <v>0</v>
      </c>
      <c r="X51" s="341">
        <v>9694.82</v>
      </c>
      <c r="Y51" s="341"/>
      <c r="Z51" s="341"/>
      <c r="AA51" s="341"/>
      <c r="AB51" s="341"/>
      <c r="AC51" s="341"/>
      <c r="AD51" s="341"/>
      <c r="AE51" s="342" t="s">
        <v>34</v>
      </c>
      <c r="AF51" s="338">
        <f>S51+T51+U51+V51+W51+X51+Y51+Z51+AA51+AB51+AC51+AD51</f>
        <v>162766.82</v>
      </c>
      <c r="AG51" s="406" t="s">
        <v>1022</v>
      </c>
      <c r="AH51" s="399" t="s">
        <v>1023</v>
      </c>
      <c r="AI51" s="407" t="s">
        <v>1024</v>
      </c>
      <c r="AJ51" s="399" t="s">
        <v>1025</v>
      </c>
      <c r="AK51" s="399"/>
    </row>
    <row r="52" spans="1:190" s="247" customFormat="1" x14ac:dyDescent="0.2">
      <c r="A52" s="399" t="s">
        <v>1026</v>
      </c>
      <c r="B52" s="332" t="s">
        <v>1027</v>
      </c>
      <c r="C52" s="342" t="s">
        <v>1028</v>
      </c>
      <c r="D52" s="342" t="s">
        <v>1029</v>
      </c>
      <c r="E52" s="401" t="s">
        <v>1030</v>
      </c>
      <c r="F52" s="342" t="s">
        <v>77</v>
      </c>
      <c r="G52" s="342" t="s">
        <v>77</v>
      </c>
      <c r="H52" s="342" t="s">
        <v>41</v>
      </c>
      <c r="I52" s="342"/>
      <c r="J52" s="408"/>
      <c r="K52" s="342"/>
      <c r="L52" s="404">
        <v>41938</v>
      </c>
      <c r="M52" s="342" t="s">
        <v>44</v>
      </c>
      <c r="N52" s="404">
        <v>41938</v>
      </c>
      <c r="O52" s="404">
        <v>41940</v>
      </c>
      <c r="P52" s="404">
        <v>42320</v>
      </c>
      <c r="Q52" s="404">
        <v>42685</v>
      </c>
      <c r="R52" s="340"/>
      <c r="S52" s="340">
        <v>75000</v>
      </c>
      <c r="T52" s="341">
        <v>75000</v>
      </c>
      <c r="U52" s="341">
        <v>0</v>
      </c>
      <c r="V52" s="341">
        <v>0</v>
      </c>
      <c r="W52" s="341">
        <v>0</v>
      </c>
      <c r="X52" s="341"/>
      <c r="Y52" s="341"/>
      <c r="Z52" s="341"/>
      <c r="AA52" s="341"/>
      <c r="AB52" s="341"/>
      <c r="AC52" s="341"/>
      <c r="AD52" s="341"/>
      <c r="AE52" s="342"/>
      <c r="AF52" s="340">
        <f t="shared" ref="AF52:AF59" si="0">S52+T52+U52+V52+W52</f>
        <v>150000</v>
      </c>
      <c r="AG52" s="406" t="s">
        <v>1022</v>
      </c>
      <c r="AH52" s="399" t="s">
        <v>1031</v>
      </c>
      <c r="AI52" s="407" t="s">
        <v>1032</v>
      </c>
      <c r="AJ52" s="399"/>
      <c r="AK52" s="399"/>
    </row>
    <row r="53" spans="1:190" x14ac:dyDescent="0.2">
      <c r="A53" s="400" t="s">
        <v>1033</v>
      </c>
      <c r="B53" s="399" t="s">
        <v>1034</v>
      </c>
      <c r="C53" s="399" t="s">
        <v>1035</v>
      </c>
      <c r="D53" s="400" t="s">
        <v>1036</v>
      </c>
      <c r="E53" s="401" t="s">
        <v>1037</v>
      </c>
      <c r="F53" s="342" t="s">
        <v>1038</v>
      </c>
      <c r="G53" s="342" t="s">
        <v>77</v>
      </c>
      <c r="H53" s="342" t="s">
        <v>41</v>
      </c>
      <c r="I53" s="342" t="s">
        <v>63</v>
      </c>
      <c r="J53" s="408" t="s">
        <v>77</v>
      </c>
      <c r="K53" s="389" t="s">
        <v>778</v>
      </c>
      <c r="L53" s="404" t="s">
        <v>77</v>
      </c>
      <c r="M53" s="342" t="s">
        <v>35</v>
      </c>
      <c r="N53" s="404">
        <v>41962</v>
      </c>
      <c r="O53" s="404">
        <v>41968</v>
      </c>
      <c r="P53" s="404">
        <v>42332</v>
      </c>
      <c r="Q53" s="404">
        <v>42332</v>
      </c>
      <c r="R53" s="405" t="s">
        <v>77</v>
      </c>
      <c r="S53" s="405">
        <v>30355.59</v>
      </c>
      <c r="T53" s="341">
        <v>30355.59</v>
      </c>
      <c r="U53" s="341">
        <v>0</v>
      </c>
      <c r="V53" s="341">
        <v>0</v>
      </c>
      <c r="W53" s="341">
        <v>0</v>
      </c>
      <c r="X53" s="341"/>
      <c r="Y53" s="341"/>
      <c r="Z53" s="341"/>
      <c r="AA53" s="341"/>
      <c r="AB53" s="341"/>
      <c r="AC53" s="341"/>
      <c r="AD53" s="341"/>
      <c r="AE53" s="342"/>
      <c r="AF53" s="340">
        <f t="shared" si="0"/>
        <v>60711.18</v>
      </c>
      <c r="AG53" s="406" t="s">
        <v>1039</v>
      </c>
      <c r="AH53" s="399" t="s">
        <v>1040</v>
      </c>
      <c r="AI53" s="407" t="s">
        <v>1041</v>
      </c>
      <c r="AJ53" s="399" t="s">
        <v>1042</v>
      </c>
      <c r="AK53" s="399"/>
    </row>
    <row r="54" spans="1:190" x14ac:dyDescent="0.2">
      <c r="A54" s="290" t="s">
        <v>1043</v>
      </c>
      <c r="B54" s="289" t="s">
        <v>1044</v>
      </c>
      <c r="C54" s="289" t="s">
        <v>1045</v>
      </c>
      <c r="D54" s="290" t="s">
        <v>1046</v>
      </c>
      <c r="E54" s="371" t="s">
        <v>1047</v>
      </c>
      <c r="F54" s="277" t="s">
        <v>77</v>
      </c>
      <c r="G54" s="277" t="s">
        <v>77</v>
      </c>
      <c r="H54" s="277" t="s">
        <v>41</v>
      </c>
      <c r="I54" s="277" t="s">
        <v>36</v>
      </c>
      <c r="J54" s="291">
        <v>33392.559999999998</v>
      </c>
      <c r="K54" s="277" t="s">
        <v>1048</v>
      </c>
      <c r="L54" s="278">
        <v>42350</v>
      </c>
      <c r="M54" s="277" t="s">
        <v>41</v>
      </c>
      <c r="N54" s="278">
        <v>41985</v>
      </c>
      <c r="O54" s="278">
        <v>41988</v>
      </c>
      <c r="P54" s="278">
        <v>42352</v>
      </c>
      <c r="Q54" s="277" t="s">
        <v>77</v>
      </c>
      <c r="R54" s="292">
        <f>S54/12</f>
        <v>55654.273333333338</v>
      </c>
      <c r="S54" s="292">
        <v>667851.28</v>
      </c>
      <c r="T54" s="353">
        <v>0</v>
      </c>
      <c r="U54" s="353">
        <v>0</v>
      </c>
      <c r="V54" s="353">
        <v>0</v>
      </c>
      <c r="W54" s="353">
        <v>0</v>
      </c>
      <c r="X54" s="353"/>
      <c r="Y54" s="353"/>
      <c r="Z54" s="353"/>
      <c r="AA54" s="353"/>
      <c r="AB54" s="353"/>
      <c r="AC54" s="353"/>
      <c r="AD54" s="353"/>
      <c r="AE54" s="277"/>
      <c r="AF54" s="283">
        <f t="shared" si="0"/>
        <v>667851.28</v>
      </c>
      <c r="AG54" s="378" t="s">
        <v>1039</v>
      </c>
      <c r="AH54" s="289" t="s">
        <v>1049</v>
      </c>
      <c r="AI54" s="409" t="s">
        <v>1050</v>
      </c>
      <c r="AJ54" s="289" t="s">
        <v>1051</v>
      </c>
      <c r="AK54" s="410" t="s">
        <v>949</v>
      </c>
    </row>
    <row r="55" spans="1:190" x14ac:dyDescent="0.2">
      <c r="A55" s="411" t="s">
        <v>1052</v>
      </c>
      <c r="B55" s="411" t="s">
        <v>1053</v>
      </c>
      <c r="C55" s="411" t="s">
        <v>1054</v>
      </c>
      <c r="D55" s="411" t="s">
        <v>1055</v>
      </c>
      <c r="E55" s="412" t="s">
        <v>1056</v>
      </c>
      <c r="F55" s="413" t="s">
        <v>77</v>
      </c>
      <c r="G55" s="413" t="s">
        <v>77</v>
      </c>
      <c r="H55" s="413" t="s">
        <v>41</v>
      </c>
      <c r="I55" s="413"/>
      <c r="J55" s="414"/>
      <c r="K55" s="413"/>
      <c r="L55" s="413"/>
      <c r="M55" s="413" t="s">
        <v>69</v>
      </c>
      <c r="N55" s="415">
        <v>41947</v>
      </c>
      <c r="O55" s="415">
        <v>41950</v>
      </c>
      <c r="P55" s="415">
        <v>41979</v>
      </c>
      <c r="Q55" s="413" t="s">
        <v>77</v>
      </c>
      <c r="R55" s="416" t="s">
        <v>69</v>
      </c>
      <c r="S55" s="416">
        <v>39998</v>
      </c>
      <c r="T55" s="417">
        <v>0</v>
      </c>
      <c r="U55" s="417">
        <v>0</v>
      </c>
      <c r="V55" s="417">
        <v>0</v>
      </c>
      <c r="W55" s="417">
        <v>0</v>
      </c>
      <c r="X55" s="417"/>
      <c r="Y55" s="417"/>
      <c r="Z55" s="417"/>
      <c r="AA55" s="417"/>
      <c r="AB55" s="417"/>
      <c r="AC55" s="417"/>
      <c r="AD55" s="417"/>
      <c r="AE55" s="413"/>
      <c r="AF55" s="340">
        <f t="shared" si="0"/>
        <v>39998</v>
      </c>
      <c r="AG55" s="418"/>
      <c r="AH55" s="419"/>
      <c r="AI55" s="420"/>
      <c r="AJ55" s="419"/>
      <c r="AK55" s="419"/>
    </row>
    <row r="56" spans="1:190" ht="15" x14ac:dyDescent="0.25">
      <c r="A56" s="421" t="s">
        <v>1057</v>
      </c>
      <c r="B56" s="421" t="s">
        <v>1058</v>
      </c>
      <c r="C56" s="421" t="s">
        <v>1059</v>
      </c>
      <c r="D56" s="421" t="s">
        <v>1060</v>
      </c>
      <c r="E56" s="422" t="s">
        <v>1061</v>
      </c>
      <c r="F56" s="280" t="s">
        <v>34</v>
      </c>
      <c r="G56" s="280" t="s">
        <v>34</v>
      </c>
      <c r="H56" s="280" t="s">
        <v>41</v>
      </c>
      <c r="I56" s="280" t="s">
        <v>36</v>
      </c>
      <c r="J56" s="423">
        <v>111874.54</v>
      </c>
      <c r="K56" s="424" t="s">
        <v>778</v>
      </c>
      <c r="L56" s="280" t="s">
        <v>1062</v>
      </c>
      <c r="M56" s="280" t="s">
        <v>69</v>
      </c>
      <c r="N56" s="280" t="s">
        <v>1063</v>
      </c>
      <c r="O56" s="425">
        <v>42138</v>
      </c>
      <c r="P56" s="425">
        <v>42503</v>
      </c>
      <c r="Q56" s="425">
        <v>42503</v>
      </c>
      <c r="R56" s="426">
        <f>S56/12</f>
        <v>186457.61083333334</v>
      </c>
      <c r="S56" s="426">
        <v>2237491.33</v>
      </c>
      <c r="T56" s="427">
        <v>0</v>
      </c>
      <c r="U56" s="427">
        <v>0</v>
      </c>
      <c r="V56" s="427">
        <v>0</v>
      </c>
      <c r="W56" s="427">
        <v>0</v>
      </c>
      <c r="X56" s="427"/>
      <c r="Y56" s="427"/>
      <c r="Z56" s="427"/>
      <c r="AA56" s="427"/>
      <c r="AB56" s="427"/>
      <c r="AC56" s="427"/>
      <c r="AD56" s="427"/>
      <c r="AE56" s="280" t="s">
        <v>34</v>
      </c>
      <c r="AF56" s="283">
        <f t="shared" si="0"/>
        <v>2237491.33</v>
      </c>
      <c r="AG56" s="428" t="s">
        <v>1064</v>
      </c>
      <c r="AH56" s="421" t="s">
        <v>1065</v>
      </c>
      <c r="AI56" s="429" t="s">
        <v>1066</v>
      </c>
      <c r="AJ56" s="421" t="s">
        <v>1067</v>
      </c>
      <c r="AK56" s="430" t="s">
        <v>949</v>
      </c>
    </row>
    <row r="57" spans="1:190" x14ac:dyDescent="0.2">
      <c r="A57" s="421" t="s">
        <v>1068</v>
      </c>
      <c r="B57" s="421" t="s">
        <v>1069</v>
      </c>
      <c r="C57" s="421" t="s">
        <v>1070</v>
      </c>
      <c r="D57" s="421" t="s">
        <v>1071</v>
      </c>
      <c r="E57" s="422" t="s">
        <v>1072</v>
      </c>
      <c r="F57" s="280" t="s">
        <v>34</v>
      </c>
      <c r="G57" s="280" t="s">
        <v>34</v>
      </c>
      <c r="H57" s="280" t="s">
        <v>41</v>
      </c>
      <c r="I57" s="431" t="s">
        <v>232</v>
      </c>
      <c r="J57" s="432">
        <v>130778.54</v>
      </c>
      <c r="K57" s="424" t="s">
        <v>778</v>
      </c>
      <c r="L57" s="431" t="s">
        <v>1073</v>
      </c>
      <c r="M57" s="280" t="s">
        <v>44</v>
      </c>
      <c r="N57" s="280" t="s">
        <v>1074</v>
      </c>
      <c r="O57" s="280" t="s">
        <v>1075</v>
      </c>
      <c r="P57" s="280" t="s">
        <v>1076</v>
      </c>
      <c r="Q57" s="280" t="s">
        <v>34</v>
      </c>
      <c r="R57" s="426">
        <f>2615570.88/12</f>
        <v>217964.24</v>
      </c>
      <c r="S57" s="426">
        <v>2615570.88</v>
      </c>
      <c r="T57" s="427">
        <v>0</v>
      </c>
      <c r="U57" s="427">
        <v>0</v>
      </c>
      <c r="V57" s="427">
        <v>0</v>
      </c>
      <c r="W57" s="427">
        <v>0</v>
      </c>
      <c r="X57" s="427"/>
      <c r="Y57" s="427"/>
      <c r="Z57" s="427"/>
      <c r="AA57" s="427"/>
      <c r="AB57" s="427"/>
      <c r="AC57" s="427"/>
      <c r="AD57" s="427"/>
      <c r="AE57" s="280" t="s">
        <v>34</v>
      </c>
      <c r="AF57" s="283">
        <f t="shared" si="0"/>
        <v>2615570.88</v>
      </c>
      <c r="AG57" s="428" t="s">
        <v>877</v>
      </c>
      <c r="AH57" s="421" t="s">
        <v>1077</v>
      </c>
      <c r="AI57" s="433" t="s">
        <v>1078</v>
      </c>
      <c r="AJ57" s="421" t="s">
        <v>1079</v>
      </c>
      <c r="AK57" s="421" t="s">
        <v>1080</v>
      </c>
    </row>
    <row r="58" spans="1:190" ht="15" x14ac:dyDescent="0.25">
      <c r="A58" s="399" t="s">
        <v>1081</v>
      </c>
      <c r="B58" s="399" t="s">
        <v>1082</v>
      </c>
      <c r="C58" s="399" t="s">
        <v>1083</v>
      </c>
      <c r="D58" s="399" t="s">
        <v>1084</v>
      </c>
      <c r="E58" s="401" t="s">
        <v>1085</v>
      </c>
      <c r="F58" s="342" t="s">
        <v>34</v>
      </c>
      <c r="G58" s="342" t="s">
        <v>34</v>
      </c>
      <c r="H58" s="342" t="s">
        <v>41</v>
      </c>
      <c r="I58" s="413" t="s">
        <v>36</v>
      </c>
      <c r="J58" s="408">
        <v>2498.5</v>
      </c>
      <c r="K58" s="389" t="s">
        <v>778</v>
      </c>
      <c r="L58" s="342" t="s">
        <v>1086</v>
      </c>
      <c r="M58" s="342" t="s">
        <v>1087</v>
      </c>
      <c r="N58" s="342" t="s">
        <v>1088</v>
      </c>
      <c r="O58" s="342" t="s">
        <v>1089</v>
      </c>
      <c r="P58" s="342" t="s">
        <v>1090</v>
      </c>
      <c r="Q58" s="342" t="s">
        <v>34</v>
      </c>
      <c r="R58" s="405" t="s">
        <v>87</v>
      </c>
      <c r="S58" s="405">
        <v>49970</v>
      </c>
      <c r="T58" s="417">
        <v>0</v>
      </c>
      <c r="U58" s="417">
        <v>0</v>
      </c>
      <c r="V58" s="417">
        <v>0</v>
      </c>
      <c r="W58" s="417">
        <v>0</v>
      </c>
      <c r="X58" s="417"/>
      <c r="Y58" s="417"/>
      <c r="Z58" s="417"/>
      <c r="AA58" s="417"/>
      <c r="AB58" s="417"/>
      <c r="AC58" s="417"/>
      <c r="AD58" s="417"/>
      <c r="AE58" s="342" t="s">
        <v>34</v>
      </c>
      <c r="AF58" s="340">
        <f t="shared" si="0"/>
        <v>49970</v>
      </c>
      <c r="AG58" s="406" t="s">
        <v>1091</v>
      </c>
      <c r="AH58" s="399" t="s">
        <v>1092</v>
      </c>
      <c r="AI58" s="434" t="s">
        <v>1093</v>
      </c>
      <c r="AJ58" s="399" t="s">
        <v>1094</v>
      </c>
      <c r="AK58" s="399" t="s">
        <v>37</v>
      </c>
    </row>
    <row r="59" spans="1:190" s="438" customFormat="1" ht="15" x14ac:dyDescent="0.25">
      <c r="A59" s="399" t="s">
        <v>1095</v>
      </c>
      <c r="B59" s="399" t="s">
        <v>1096</v>
      </c>
      <c r="C59" s="399" t="s">
        <v>1097</v>
      </c>
      <c r="D59" s="399" t="s">
        <v>1098</v>
      </c>
      <c r="E59" s="401" t="s">
        <v>1099</v>
      </c>
      <c r="F59" s="342" t="s">
        <v>34</v>
      </c>
      <c r="G59" s="342" t="s">
        <v>34</v>
      </c>
      <c r="H59" s="342" t="s">
        <v>41</v>
      </c>
      <c r="I59" s="435" t="s">
        <v>1100</v>
      </c>
      <c r="J59" s="436">
        <v>5550</v>
      </c>
      <c r="K59" s="389" t="s">
        <v>778</v>
      </c>
      <c r="L59" s="435" t="s">
        <v>1100</v>
      </c>
      <c r="M59" s="342" t="s">
        <v>1087</v>
      </c>
      <c r="N59" s="342" t="s">
        <v>1088</v>
      </c>
      <c r="O59" s="404">
        <v>42309</v>
      </c>
      <c r="P59" s="404">
        <v>42338</v>
      </c>
      <c r="Q59" s="342" t="s">
        <v>34</v>
      </c>
      <c r="R59" s="405" t="s">
        <v>87</v>
      </c>
      <c r="S59" s="405">
        <v>111000</v>
      </c>
      <c r="T59" s="417">
        <v>0</v>
      </c>
      <c r="U59" s="417">
        <v>0</v>
      </c>
      <c r="V59" s="417">
        <v>0</v>
      </c>
      <c r="W59" s="417">
        <v>0</v>
      </c>
      <c r="X59" s="417"/>
      <c r="Y59" s="417"/>
      <c r="Z59" s="417"/>
      <c r="AA59" s="417"/>
      <c r="AB59" s="417"/>
      <c r="AC59" s="417"/>
      <c r="AD59" s="417"/>
      <c r="AE59" s="342" t="s">
        <v>34</v>
      </c>
      <c r="AF59" s="340">
        <f t="shared" si="0"/>
        <v>111000</v>
      </c>
      <c r="AG59" s="406" t="s">
        <v>1091</v>
      </c>
      <c r="AH59" s="399" t="s">
        <v>1101</v>
      </c>
      <c r="AI59" s="434" t="s">
        <v>1102</v>
      </c>
      <c r="AJ59" s="399" t="s">
        <v>1103</v>
      </c>
      <c r="AK59" s="399" t="s">
        <v>37</v>
      </c>
      <c r="AL59" s="437"/>
      <c r="AM59" s="437"/>
      <c r="AN59" s="437"/>
      <c r="AO59" s="437"/>
      <c r="AP59" s="437"/>
      <c r="AQ59" s="437"/>
      <c r="AR59" s="437"/>
      <c r="AS59" s="437"/>
      <c r="AT59" s="437"/>
      <c r="AU59" s="437"/>
      <c r="AV59" s="437"/>
      <c r="AW59" s="437"/>
      <c r="AX59" s="437"/>
      <c r="AY59" s="437"/>
      <c r="AZ59" s="437"/>
      <c r="BA59" s="437"/>
      <c r="BB59" s="437"/>
      <c r="BC59" s="437"/>
      <c r="BD59" s="437"/>
      <c r="BE59" s="437"/>
      <c r="BF59" s="437"/>
      <c r="BG59" s="437"/>
      <c r="BH59" s="437"/>
      <c r="BI59" s="437"/>
      <c r="BJ59" s="437"/>
      <c r="BK59" s="437"/>
      <c r="BL59" s="437"/>
      <c r="BM59" s="437"/>
      <c r="BN59" s="437"/>
      <c r="BO59" s="437"/>
      <c r="BP59" s="437"/>
      <c r="BQ59" s="437"/>
      <c r="BR59" s="437"/>
      <c r="BS59" s="437"/>
      <c r="BT59" s="437"/>
      <c r="BU59" s="437"/>
      <c r="BV59" s="437"/>
      <c r="BW59" s="437"/>
      <c r="BX59" s="437"/>
      <c r="BY59" s="437"/>
      <c r="BZ59" s="437"/>
      <c r="CA59" s="437"/>
      <c r="CB59" s="437"/>
      <c r="CC59" s="437"/>
      <c r="CD59" s="437"/>
      <c r="CE59" s="437"/>
      <c r="CF59" s="437"/>
      <c r="CG59" s="437"/>
      <c r="CH59" s="437"/>
      <c r="CI59" s="437"/>
      <c r="CJ59" s="437"/>
      <c r="CK59" s="437"/>
      <c r="CL59" s="437"/>
      <c r="CM59" s="437"/>
      <c r="CN59" s="437"/>
      <c r="CO59" s="437"/>
      <c r="CP59" s="437"/>
      <c r="CQ59" s="437"/>
      <c r="CR59" s="437"/>
      <c r="CS59" s="437"/>
      <c r="CT59" s="437"/>
      <c r="CU59" s="437"/>
      <c r="CV59" s="437"/>
      <c r="CW59" s="437"/>
      <c r="CX59" s="437"/>
      <c r="CY59" s="437"/>
      <c r="CZ59" s="437"/>
      <c r="DA59" s="437"/>
      <c r="DB59" s="437"/>
      <c r="DC59" s="437"/>
      <c r="DD59" s="437"/>
      <c r="DE59" s="437"/>
      <c r="DF59" s="437"/>
      <c r="DG59" s="437"/>
      <c r="DH59" s="437"/>
      <c r="DI59" s="437"/>
      <c r="DJ59" s="437"/>
      <c r="DK59" s="437"/>
      <c r="DL59" s="437"/>
      <c r="DM59" s="437"/>
      <c r="DN59" s="437"/>
      <c r="DO59" s="437"/>
      <c r="DP59" s="437"/>
      <c r="DQ59" s="437"/>
      <c r="DR59" s="437"/>
      <c r="DS59" s="437"/>
      <c r="DT59" s="437"/>
      <c r="DU59" s="437"/>
      <c r="DV59" s="437"/>
      <c r="DW59" s="437"/>
      <c r="DX59" s="437"/>
      <c r="DY59" s="437"/>
      <c r="DZ59" s="437"/>
      <c r="EA59" s="437"/>
      <c r="EB59" s="437"/>
      <c r="EC59" s="437"/>
      <c r="ED59" s="437"/>
      <c r="EE59" s="437"/>
      <c r="EF59" s="437"/>
      <c r="EG59" s="437"/>
      <c r="EH59" s="437"/>
      <c r="EI59" s="437"/>
      <c r="EJ59" s="437"/>
      <c r="EK59" s="437"/>
      <c r="EL59" s="437"/>
      <c r="EM59" s="437"/>
      <c r="EN59" s="437"/>
      <c r="EO59" s="437"/>
      <c r="EP59" s="437"/>
      <c r="EQ59" s="437"/>
      <c r="ER59" s="437"/>
      <c r="ES59" s="437"/>
      <c r="ET59" s="437"/>
      <c r="EU59" s="437"/>
      <c r="EV59" s="437"/>
      <c r="EW59" s="437"/>
      <c r="EX59" s="437"/>
      <c r="EY59" s="437"/>
      <c r="EZ59" s="437"/>
      <c r="FA59" s="437"/>
      <c r="FB59" s="437"/>
      <c r="FC59" s="437"/>
      <c r="FD59" s="437"/>
      <c r="FE59" s="437"/>
      <c r="FF59" s="437"/>
      <c r="FG59" s="437"/>
      <c r="FH59" s="437"/>
      <c r="FI59" s="437"/>
      <c r="FJ59" s="437"/>
      <c r="FK59" s="437"/>
      <c r="FL59" s="437"/>
      <c r="FM59" s="437"/>
      <c r="FN59" s="437"/>
      <c r="FO59" s="437"/>
      <c r="FP59" s="437"/>
      <c r="FQ59" s="437"/>
      <c r="FR59" s="437"/>
      <c r="FS59" s="437"/>
      <c r="FT59" s="437"/>
      <c r="FU59" s="437"/>
      <c r="FV59" s="437"/>
      <c r="FW59" s="437"/>
      <c r="FX59" s="437"/>
      <c r="FY59" s="437"/>
      <c r="FZ59" s="437"/>
      <c r="GA59" s="437"/>
      <c r="GB59" s="437"/>
      <c r="GC59" s="437"/>
      <c r="GD59" s="437"/>
      <c r="GE59" s="437"/>
      <c r="GF59" s="437"/>
      <c r="GG59" s="437"/>
      <c r="GH59" s="437"/>
    </row>
    <row r="60" spans="1:190" ht="21" x14ac:dyDescent="0.35">
      <c r="A60" s="399" t="s">
        <v>1104</v>
      </c>
      <c r="B60" s="399" t="s">
        <v>1105</v>
      </c>
      <c r="C60" s="399" t="s">
        <v>1106</v>
      </c>
      <c r="D60" s="399" t="s">
        <v>1107</v>
      </c>
      <c r="E60" s="439" t="s">
        <v>1108</v>
      </c>
      <c r="F60" s="417" t="s">
        <v>34</v>
      </c>
      <c r="G60" s="413" t="s">
        <v>34</v>
      </c>
      <c r="H60" s="440" t="s">
        <v>41</v>
      </c>
      <c r="I60" s="418" t="s">
        <v>1109</v>
      </c>
      <c r="J60" s="419">
        <v>154</v>
      </c>
      <c r="K60" s="441" t="s">
        <v>62</v>
      </c>
      <c r="L60" s="419" t="s">
        <v>170</v>
      </c>
      <c r="M60" s="442" t="s">
        <v>44</v>
      </c>
      <c r="N60" s="443">
        <v>42366</v>
      </c>
      <c r="O60" s="443">
        <v>42367</v>
      </c>
      <c r="P60" s="443">
        <v>42732</v>
      </c>
      <c r="Q60" s="417" t="s">
        <v>77</v>
      </c>
      <c r="R60" s="417">
        <f>S60/12</f>
        <v>256.66666666666669</v>
      </c>
      <c r="S60" s="417">
        <v>3080</v>
      </c>
      <c r="T60" s="413"/>
      <c r="U60" s="440"/>
      <c r="V60" s="418"/>
      <c r="W60" s="419"/>
      <c r="X60" s="441"/>
      <c r="Y60" s="419"/>
      <c r="Z60" s="444"/>
      <c r="AA60" s="417"/>
      <c r="AB60" s="417"/>
      <c r="AC60" s="417"/>
      <c r="AD60" s="417"/>
      <c r="AE60" s="417"/>
      <c r="AF60" s="417">
        <v>3080</v>
      </c>
      <c r="AG60" s="413" t="s">
        <v>1110</v>
      </c>
      <c r="AH60" s="440" t="s">
        <v>1111</v>
      </c>
      <c r="AI60" s="418"/>
      <c r="AJ60" s="419" t="s">
        <v>1112</v>
      </c>
      <c r="AK60" s="441" t="s">
        <v>37</v>
      </c>
    </row>
    <row r="61" spans="1:190" x14ac:dyDescent="0.2">
      <c r="A61" s="438" t="s">
        <v>1113</v>
      </c>
      <c r="B61" s="438" t="s">
        <v>1114</v>
      </c>
      <c r="C61" s="438" t="s">
        <v>1115</v>
      </c>
      <c r="D61" s="324" t="s">
        <v>1116</v>
      </c>
      <c r="E61" s="445" t="s">
        <v>1117</v>
      </c>
      <c r="F61" s="446" t="s">
        <v>77</v>
      </c>
      <c r="G61" s="446" t="s">
        <v>77</v>
      </c>
      <c r="H61" s="446" t="s">
        <v>41</v>
      </c>
      <c r="I61" s="446"/>
      <c r="J61" s="447"/>
      <c r="K61" s="446">
        <v>100</v>
      </c>
      <c r="L61" s="448"/>
      <c r="M61" s="446" t="s">
        <v>125</v>
      </c>
      <c r="N61" s="449">
        <v>42614</v>
      </c>
      <c r="O61" s="449">
        <v>42615</v>
      </c>
      <c r="P61" s="449">
        <v>42705</v>
      </c>
      <c r="Q61" s="446" t="s">
        <v>77</v>
      </c>
      <c r="R61" s="450">
        <f>48000/3</f>
        <v>16000</v>
      </c>
      <c r="S61" s="450">
        <v>48000</v>
      </c>
      <c r="T61" s="451"/>
      <c r="U61" s="451"/>
      <c r="V61" s="451"/>
      <c r="W61" s="451"/>
      <c r="X61" s="451"/>
      <c r="Y61" s="451"/>
      <c r="Z61" s="451"/>
      <c r="AA61" s="451"/>
      <c r="AB61" s="451"/>
      <c r="AC61" s="451"/>
      <c r="AD61" s="451"/>
      <c r="AE61" s="452"/>
      <c r="AF61" s="450">
        <v>48000</v>
      </c>
      <c r="AG61" s="453" t="s">
        <v>1118</v>
      </c>
      <c r="AH61" s="438" t="s">
        <v>1119</v>
      </c>
      <c r="AI61" s="454"/>
      <c r="AJ61" s="438" t="s">
        <v>1120</v>
      </c>
      <c r="AK61" s="455"/>
    </row>
    <row r="62" spans="1:190" s="331" customFormat="1" x14ac:dyDescent="0.2">
      <c r="A62" s="324" t="s">
        <v>1121</v>
      </c>
      <c r="B62" s="324" t="s">
        <v>1122</v>
      </c>
      <c r="C62" s="324" t="s">
        <v>1123</v>
      </c>
      <c r="D62" s="324" t="s">
        <v>1124</v>
      </c>
      <c r="E62" s="456" t="s">
        <v>1125</v>
      </c>
      <c r="F62" s="253" t="s">
        <v>34</v>
      </c>
      <c r="G62" s="253" t="s">
        <v>34</v>
      </c>
      <c r="H62" s="253" t="s">
        <v>35</v>
      </c>
      <c r="I62" s="253"/>
      <c r="J62" s="327"/>
      <c r="K62" s="253">
        <v>230009039</v>
      </c>
      <c r="L62" s="253"/>
      <c r="M62" s="253"/>
      <c r="N62" s="255">
        <v>42507</v>
      </c>
      <c r="O62" s="255">
        <v>42543</v>
      </c>
      <c r="P62" s="255">
        <v>42542</v>
      </c>
      <c r="Q62" s="253" t="s">
        <v>34</v>
      </c>
      <c r="R62" s="328"/>
      <c r="S62" s="328">
        <v>72649</v>
      </c>
      <c r="T62" s="329"/>
      <c r="U62" s="329"/>
      <c r="V62" s="329"/>
      <c r="W62" s="329"/>
      <c r="X62" s="329"/>
      <c r="Y62" s="329"/>
      <c r="Z62" s="329"/>
      <c r="AA62" s="329"/>
      <c r="AB62" s="329"/>
      <c r="AC62" s="329"/>
      <c r="AD62" s="329"/>
      <c r="AE62" s="448"/>
      <c r="AF62" s="328">
        <v>72649</v>
      </c>
      <c r="AG62" s="7" t="s">
        <v>1126</v>
      </c>
      <c r="AH62" s="324"/>
      <c r="AI62" s="457"/>
      <c r="AJ62" s="324"/>
      <c r="AK62" s="324"/>
    </row>
    <row r="63" spans="1:190" ht="21" x14ac:dyDescent="0.35">
      <c r="A63" s="325" t="s">
        <v>871</v>
      </c>
      <c r="B63" s="325" t="s">
        <v>1127</v>
      </c>
      <c r="C63" s="325" t="s">
        <v>873</v>
      </c>
      <c r="D63" s="325" t="s">
        <v>1128</v>
      </c>
      <c r="E63" s="458" t="s">
        <v>1129</v>
      </c>
      <c r="F63" s="253" t="s">
        <v>77</v>
      </c>
      <c r="G63" s="253" t="s">
        <v>77</v>
      </c>
      <c r="H63" s="253" t="s">
        <v>41</v>
      </c>
      <c r="I63" s="253" t="s">
        <v>36</v>
      </c>
      <c r="J63" s="459">
        <v>74941.83</v>
      </c>
      <c r="K63" s="257" t="s">
        <v>62</v>
      </c>
      <c r="L63" s="460">
        <v>42705</v>
      </c>
      <c r="M63" s="253" t="s">
        <v>44</v>
      </c>
      <c r="N63" s="260">
        <v>42429</v>
      </c>
      <c r="O63" s="260">
        <v>42430</v>
      </c>
      <c r="P63" s="260">
        <v>42614</v>
      </c>
      <c r="Q63" s="260" t="s">
        <v>77</v>
      </c>
      <c r="R63" s="459">
        <v>1498836.66</v>
      </c>
      <c r="S63" s="461">
        <v>1498836.66</v>
      </c>
      <c r="T63" s="329"/>
      <c r="U63" s="329"/>
      <c r="V63" s="329"/>
      <c r="W63" s="329"/>
      <c r="X63" s="329"/>
      <c r="Y63" s="329"/>
      <c r="Z63" s="329"/>
      <c r="AA63" s="329"/>
      <c r="AB63" s="329"/>
      <c r="AC63" s="329"/>
      <c r="AD63" s="329"/>
      <c r="AE63" s="286"/>
      <c r="AF63" s="459">
        <f>S63+T63+U63+V63+W63+Y63+AA63+AB63+AC63+AD63</f>
        <v>1498836.66</v>
      </c>
      <c r="AG63" s="462" t="s">
        <v>877</v>
      </c>
      <c r="AH63" s="256" t="s">
        <v>994</v>
      </c>
      <c r="AI63" s="355" t="s">
        <v>995</v>
      </c>
      <c r="AJ63" s="256" t="s">
        <v>878</v>
      </c>
      <c r="AK63" s="463" t="s">
        <v>1007</v>
      </c>
    </row>
    <row r="64" spans="1:190" ht="15" x14ac:dyDescent="0.25">
      <c r="A64" s="324" t="s">
        <v>1130</v>
      </c>
      <c r="B64" s="438" t="s">
        <v>1131</v>
      </c>
      <c r="C64" s="324" t="s">
        <v>1132</v>
      </c>
      <c r="D64" s="324" t="s">
        <v>1133</v>
      </c>
      <c r="E64" s="464" t="s">
        <v>1134</v>
      </c>
      <c r="F64" s="446" t="s">
        <v>77</v>
      </c>
      <c r="G64" s="446" t="s">
        <v>77</v>
      </c>
      <c r="H64" s="446" t="s">
        <v>41</v>
      </c>
      <c r="I64" s="446" t="s">
        <v>77</v>
      </c>
      <c r="J64" s="447" t="s">
        <v>77</v>
      </c>
      <c r="K64" s="446">
        <v>100</v>
      </c>
      <c r="L64" s="259" t="s">
        <v>77</v>
      </c>
      <c r="M64" s="446" t="s">
        <v>69</v>
      </c>
      <c r="N64" s="446" t="s">
        <v>77</v>
      </c>
      <c r="O64" s="446" t="s">
        <v>77</v>
      </c>
      <c r="P64" s="446" t="s">
        <v>77</v>
      </c>
      <c r="Q64" s="446" t="s">
        <v>77</v>
      </c>
      <c r="R64" s="450">
        <v>173996.86</v>
      </c>
      <c r="S64" s="450">
        <v>173996.86</v>
      </c>
      <c r="T64" s="451"/>
      <c r="U64" s="451"/>
      <c r="V64" s="451"/>
      <c r="W64" s="451"/>
      <c r="X64" s="451"/>
      <c r="Y64" s="451"/>
      <c r="Z64" s="451"/>
      <c r="AA64" s="451"/>
      <c r="AB64" s="451"/>
      <c r="AC64" s="451"/>
      <c r="AD64" s="451"/>
      <c r="AE64" s="452"/>
      <c r="AF64" s="450">
        <v>173996.86</v>
      </c>
      <c r="AG64" s="453" t="s">
        <v>77</v>
      </c>
      <c r="AH64" s="465" t="s">
        <v>43</v>
      </c>
      <c r="AI64" s="454"/>
      <c r="AJ64" s="466" t="s">
        <v>1135</v>
      </c>
      <c r="AK64" s="455" t="s">
        <v>1136</v>
      </c>
    </row>
    <row r="65" spans="1:39" x14ac:dyDescent="0.2">
      <c r="A65" s="438" t="s">
        <v>1137</v>
      </c>
      <c r="B65" s="324" t="s">
        <v>1138</v>
      </c>
      <c r="C65" s="438" t="s">
        <v>1139</v>
      </c>
      <c r="D65" s="324" t="s">
        <v>131</v>
      </c>
      <c r="E65" s="445" t="s">
        <v>1140</v>
      </c>
      <c r="F65" s="446" t="s">
        <v>34</v>
      </c>
      <c r="G65" s="446" t="s">
        <v>34</v>
      </c>
      <c r="H65" s="446" t="s">
        <v>35</v>
      </c>
      <c r="I65" s="446" t="s">
        <v>77</v>
      </c>
      <c r="J65" s="447" t="s">
        <v>77</v>
      </c>
      <c r="K65" s="446" t="s">
        <v>77</v>
      </c>
      <c r="L65" s="259" t="s">
        <v>77</v>
      </c>
      <c r="M65" s="446" t="s">
        <v>69</v>
      </c>
      <c r="N65" s="446" t="s">
        <v>77</v>
      </c>
      <c r="O65" s="446" t="s">
        <v>77</v>
      </c>
      <c r="P65" s="446" t="s">
        <v>77</v>
      </c>
      <c r="Q65" s="446" t="s">
        <v>77</v>
      </c>
      <c r="R65" s="450">
        <v>164200</v>
      </c>
      <c r="S65" s="450">
        <v>164200</v>
      </c>
      <c r="T65" s="451"/>
      <c r="U65" s="451"/>
      <c r="V65" s="451"/>
      <c r="W65" s="451"/>
      <c r="X65" s="451"/>
      <c r="Y65" s="451"/>
      <c r="Z65" s="451"/>
      <c r="AA65" s="451"/>
      <c r="AB65" s="451"/>
      <c r="AC65" s="451"/>
      <c r="AD65" s="451"/>
      <c r="AE65" s="452"/>
      <c r="AF65" s="450">
        <v>164200</v>
      </c>
      <c r="AG65" s="453" t="s">
        <v>43</v>
      </c>
      <c r="AH65" s="438" t="s">
        <v>1141</v>
      </c>
      <c r="AI65" s="454"/>
      <c r="AJ65" s="438" t="s">
        <v>1142</v>
      </c>
      <c r="AK65" s="455" t="s">
        <v>1143</v>
      </c>
    </row>
    <row r="66" spans="1:39" ht="15" x14ac:dyDescent="0.25">
      <c r="A66" s="399" t="s">
        <v>1144</v>
      </c>
      <c r="B66" s="399" t="s">
        <v>1145</v>
      </c>
      <c r="C66" s="399" t="s">
        <v>1146</v>
      </c>
      <c r="D66" s="399" t="s">
        <v>1147</v>
      </c>
      <c r="E66" s="401" t="s">
        <v>1148</v>
      </c>
      <c r="F66" s="342" t="s">
        <v>34</v>
      </c>
      <c r="G66" s="342" t="s">
        <v>34</v>
      </c>
      <c r="H66" s="342" t="s">
        <v>41</v>
      </c>
      <c r="I66" s="413" t="s">
        <v>36</v>
      </c>
      <c r="J66" s="408">
        <v>20140</v>
      </c>
      <c r="K66" s="389" t="s">
        <v>778</v>
      </c>
      <c r="L66" s="342" t="s">
        <v>1149</v>
      </c>
      <c r="M66" s="342" t="s">
        <v>700</v>
      </c>
      <c r="N66" s="467" t="s">
        <v>1150</v>
      </c>
      <c r="O66" s="467" t="s">
        <v>1151</v>
      </c>
      <c r="P66" s="342" t="s">
        <v>1152</v>
      </c>
      <c r="Q66" s="342" t="s">
        <v>34</v>
      </c>
      <c r="R66" s="405" t="s">
        <v>87</v>
      </c>
      <c r="S66" s="405">
        <v>402800</v>
      </c>
      <c r="T66" s="417">
        <v>0</v>
      </c>
      <c r="U66" s="417">
        <v>0</v>
      </c>
      <c r="V66" s="417">
        <v>0</v>
      </c>
      <c r="W66" s="417">
        <v>0</v>
      </c>
      <c r="X66" s="417"/>
      <c r="Y66" s="417"/>
      <c r="Z66" s="417"/>
      <c r="AA66" s="417"/>
      <c r="AB66" s="417"/>
      <c r="AC66" s="417"/>
      <c r="AD66" s="417"/>
      <c r="AE66" s="342" t="s">
        <v>34</v>
      </c>
      <c r="AF66" s="340">
        <f>S66+T66+U66+V66+W66</f>
        <v>402800</v>
      </c>
      <c r="AG66" s="406" t="s">
        <v>1153</v>
      </c>
      <c r="AH66" s="399" t="s">
        <v>1154</v>
      </c>
      <c r="AI66" s="434" t="s">
        <v>1155</v>
      </c>
      <c r="AJ66" s="399" t="s">
        <v>1156</v>
      </c>
      <c r="AK66" s="399" t="s">
        <v>37</v>
      </c>
    </row>
    <row r="67" spans="1:39" x14ac:dyDescent="0.2">
      <c r="A67" s="324" t="s">
        <v>1157</v>
      </c>
      <c r="B67" s="324" t="s">
        <v>1158</v>
      </c>
      <c r="C67" s="324" t="s">
        <v>1159</v>
      </c>
      <c r="D67" s="324" t="s">
        <v>1160</v>
      </c>
      <c r="E67" s="445" t="s">
        <v>1161</v>
      </c>
      <c r="F67" s="446" t="s">
        <v>34</v>
      </c>
      <c r="G67" s="446" t="s">
        <v>34</v>
      </c>
      <c r="H67" s="446" t="s">
        <v>41</v>
      </c>
      <c r="I67" s="253" t="s">
        <v>36</v>
      </c>
      <c r="J67" s="447">
        <v>4600</v>
      </c>
      <c r="K67" s="446">
        <v>100</v>
      </c>
      <c r="L67" s="468">
        <v>42701</v>
      </c>
      <c r="M67" s="446" t="s">
        <v>69</v>
      </c>
      <c r="N67" s="449">
        <v>42599</v>
      </c>
      <c r="O67" s="449">
        <v>42605</v>
      </c>
      <c r="P67" s="449">
        <v>42696</v>
      </c>
      <c r="Q67" s="446" t="s">
        <v>34</v>
      </c>
      <c r="R67" s="450">
        <v>92000</v>
      </c>
      <c r="S67" s="450">
        <v>92000</v>
      </c>
      <c r="T67" s="451"/>
      <c r="U67" s="451"/>
      <c r="V67" s="451"/>
      <c r="W67" s="451"/>
      <c r="X67" s="451"/>
      <c r="Y67" s="451"/>
      <c r="Z67" s="451"/>
      <c r="AA67" s="451"/>
      <c r="AB67" s="451"/>
      <c r="AC67" s="451"/>
      <c r="AD67" s="451"/>
      <c r="AE67" s="452"/>
      <c r="AF67" s="450">
        <v>92000</v>
      </c>
      <c r="AG67" s="453" t="s">
        <v>1162</v>
      </c>
      <c r="AH67" s="465" t="s">
        <v>1163</v>
      </c>
      <c r="AI67" s="454"/>
      <c r="AJ67" s="324" t="s">
        <v>1164</v>
      </c>
      <c r="AK67" s="455" t="s">
        <v>37</v>
      </c>
    </row>
    <row r="68" spans="1:39" ht="21" x14ac:dyDescent="0.35">
      <c r="A68" s="325" t="s">
        <v>1165</v>
      </c>
      <c r="B68" s="325" t="s">
        <v>1166</v>
      </c>
      <c r="C68" s="252" t="s">
        <v>169</v>
      </c>
      <c r="D68" s="252" t="s">
        <v>1167</v>
      </c>
      <c r="E68" s="469" t="s">
        <v>1168</v>
      </c>
      <c r="F68" s="253" t="s">
        <v>1169</v>
      </c>
      <c r="G68" s="253"/>
      <c r="H68" s="254" t="s">
        <v>41</v>
      </c>
      <c r="I68" s="253" t="s">
        <v>1170</v>
      </c>
      <c r="J68" s="459" t="s">
        <v>43</v>
      </c>
      <c r="K68" s="254">
        <v>0</v>
      </c>
      <c r="L68" s="260" t="s">
        <v>43</v>
      </c>
      <c r="M68" s="253" t="s">
        <v>44</v>
      </c>
      <c r="N68" s="260"/>
      <c r="O68" s="260"/>
      <c r="P68" s="260"/>
      <c r="Q68" s="260"/>
      <c r="R68" s="461"/>
      <c r="S68" s="461"/>
      <c r="T68" s="329"/>
      <c r="U68" s="329"/>
      <c r="V68" s="329"/>
      <c r="W68" s="329"/>
      <c r="X68" s="329"/>
      <c r="Y68" s="329"/>
      <c r="Z68" s="329"/>
      <c r="AA68" s="329"/>
      <c r="AB68" s="329"/>
      <c r="AC68" s="329"/>
      <c r="AD68" s="329"/>
      <c r="AE68" s="254"/>
      <c r="AF68" s="461">
        <f>S68+T68+U68+V68+W68</f>
        <v>0</v>
      </c>
      <c r="AG68" s="462" t="s">
        <v>1171</v>
      </c>
      <c r="AH68" s="256"/>
      <c r="AI68" s="257"/>
      <c r="AJ68" s="256"/>
      <c r="AK68" s="263"/>
    </row>
    <row r="69" spans="1:39" ht="21" x14ac:dyDescent="0.35">
      <c r="A69" s="325" t="s">
        <v>1172</v>
      </c>
      <c r="B69" s="325" t="s">
        <v>1173</v>
      </c>
      <c r="C69" s="325" t="s">
        <v>1174</v>
      </c>
      <c r="D69" s="325" t="s">
        <v>804</v>
      </c>
      <c r="E69" s="326" t="s">
        <v>1175</v>
      </c>
      <c r="F69" s="253" t="s">
        <v>1176</v>
      </c>
      <c r="G69" s="253" t="s">
        <v>1177</v>
      </c>
      <c r="H69" s="253" t="s">
        <v>41</v>
      </c>
      <c r="I69" s="253" t="s">
        <v>51</v>
      </c>
      <c r="J69" s="459">
        <v>667</v>
      </c>
      <c r="K69" s="257" t="s">
        <v>778</v>
      </c>
      <c r="L69" s="260" t="s">
        <v>43</v>
      </c>
      <c r="M69" s="253" t="s">
        <v>44</v>
      </c>
      <c r="N69" s="260">
        <v>41806</v>
      </c>
      <c r="O69" s="260">
        <v>41817</v>
      </c>
      <c r="P69" s="260">
        <v>42181</v>
      </c>
      <c r="Q69" s="260">
        <v>42547</v>
      </c>
      <c r="R69" s="461">
        <v>900</v>
      </c>
      <c r="S69" s="461">
        <v>13311.5</v>
      </c>
      <c r="T69" s="329">
        <v>10800</v>
      </c>
      <c r="U69" s="470">
        <v>0</v>
      </c>
      <c r="V69" s="329">
        <v>0</v>
      </c>
      <c r="W69" s="329">
        <v>0</v>
      </c>
      <c r="X69" s="329"/>
      <c r="Y69" s="329"/>
      <c r="Z69" s="329"/>
      <c r="AA69" s="329"/>
      <c r="AB69" s="329"/>
      <c r="AC69" s="329"/>
      <c r="AD69" s="329"/>
      <c r="AE69" s="253"/>
      <c r="AF69" s="461">
        <f>S69+T69+U69+V69+W69</f>
        <v>24111.5</v>
      </c>
      <c r="AG69" s="462" t="s">
        <v>1178</v>
      </c>
      <c r="AH69" s="256" t="s">
        <v>1179</v>
      </c>
      <c r="AI69" s="471" t="s">
        <v>1180</v>
      </c>
      <c r="AJ69" s="256" t="s">
        <v>1181</v>
      </c>
      <c r="AK69" s="263" t="s">
        <v>1182</v>
      </c>
    </row>
    <row r="70" spans="1:39" s="331" customFormat="1" ht="21" x14ac:dyDescent="0.35">
      <c r="A70" s="325" t="s">
        <v>1183</v>
      </c>
      <c r="B70" s="325" t="s">
        <v>1184</v>
      </c>
      <c r="C70" s="325" t="s">
        <v>399</v>
      </c>
      <c r="D70" s="325" t="s">
        <v>1185</v>
      </c>
      <c r="E70" s="326" t="s">
        <v>1186</v>
      </c>
      <c r="F70" s="253" t="s">
        <v>1187</v>
      </c>
      <c r="G70" s="253" t="s">
        <v>1188</v>
      </c>
      <c r="H70" s="253" t="s">
        <v>41</v>
      </c>
      <c r="I70" s="253" t="s">
        <v>232</v>
      </c>
      <c r="J70" s="472">
        <v>42333.61</v>
      </c>
      <c r="K70" s="254">
        <v>13</v>
      </c>
      <c r="L70" s="473">
        <v>42241</v>
      </c>
      <c r="M70" s="253" t="s">
        <v>44</v>
      </c>
      <c r="N70" s="260">
        <v>41781</v>
      </c>
      <c r="O70" s="260">
        <v>41785</v>
      </c>
      <c r="P70" s="260">
        <v>42149</v>
      </c>
      <c r="Q70" s="260">
        <v>42515</v>
      </c>
      <c r="R70" s="461">
        <v>80808.210000000006</v>
      </c>
      <c r="S70" s="461">
        <v>846672.28</v>
      </c>
      <c r="T70" s="329">
        <v>846672.28</v>
      </c>
      <c r="U70" s="329">
        <v>348287.51</v>
      </c>
      <c r="V70" s="474">
        <v>0</v>
      </c>
      <c r="W70" s="474">
        <v>0</v>
      </c>
      <c r="X70" s="329">
        <v>58005.8</v>
      </c>
      <c r="Y70" s="329">
        <v>121317.54</v>
      </c>
      <c r="Z70" s="329"/>
      <c r="AA70" s="329"/>
      <c r="AB70" s="329"/>
      <c r="AC70" s="329"/>
      <c r="AD70" s="329"/>
      <c r="AE70" s="256"/>
      <c r="AF70" s="459">
        <f>S70+T70+U70+V70+W70+X70+Y70+Z70+AA70+AD70</f>
        <v>2220955.41</v>
      </c>
      <c r="AG70" s="462" t="s">
        <v>925</v>
      </c>
      <c r="AH70" s="256" t="s">
        <v>1189</v>
      </c>
      <c r="AI70" s="471" t="s">
        <v>748</v>
      </c>
      <c r="AJ70" s="256" t="s">
        <v>1190</v>
      </c>
      <c r="AK70" s="263" t="s">
        <v>1191</v>
      </c>
      <c r="AL70" s="189"/>
      <c r="AM70" s="189"/>
    </row>
    <row r="71" spans="1:39" ht="21" x14ac:dyDescent="0.35">
      <c r="A71" s="325" t="s">
        <v>1192</v>
      </c>
      <c r="B71" s="325" t="s">
        <v>1193</v>
      </c>
      <c r="C71" s="325" t="s">
        <v>202</v>
      </c>
      <c r="D71" s="325" t="s">
        <v>1194</v>
      </c>
      <c r="E71" s="326" t="s">
        <v>1195</v>
      </c>
      <c r="F71" s="253" t="s">
        <v>1196</v>
      </c>
      <c r="G71" s="253" t="s">
        <v>34</v>
      </c>
      <c r="H71" s="253" t="s">
        <v>41</v>
      </c>
      <c r="I71" s="253" t="s">
        <v>36</v>
      </c>
      <c r="J71" s="459">
        <f>18150</f>
        <v>18150</v>
      </c>
      <c r="K71" s="253" t="s">
        <v>1197</v>
      </c>
      <c r="L71" s="260">
        <v>42676</v>
      </c>
      <c r="M71" s="253" t="s">
        <v>44</v>
      </c>
      <c r="N71" s="260">
        <v>41828</v>
      </c>
      <c r="O71" s="260">
        <v>41829</v>
      </c>
      <c r="P71" s="260">
        <v>42193</v>
      </c>
      <c r="Q71" s="260">
        <v>42559</v>
      </c>
      <c r="R71" s="461">
        <v>15000</v>
      </c>
      <c r="S71" s="461">
        <v>181500</v>
      </c>
      <c r="T71" s="329">
        <v>181500</v>
      </c>
      <c r="U71" s="329">
        <v>0</v>
      </c>
      <c r="V71" s="329">
        <v>0</v>
      </c>
      <c r="W71" s="329">
        <v>0</v>
      </c>
      <c r="X71" s="329"/>
      <c r="Y71" s="329"/>
      <c r="Z71" s="329"/>
      <c r="AA71" s="329"/>
      <c r="AB71" s="329"/>
      <c r="AC71" s="329"/>
      <c r="AD71" s="329"/>
      <c r="AE71" s="253"/>
      <c r="AF71" s="461">
        <f>S71+T71+U71+V71+W71</f>
        <v>363000</v>
      </c>
      <c r="AG71" s="462" t="s">
        <v>1198</v>
      </c>
      <c r="AH71" s="256" t="s">
        <v>1199</v>
      </c>
      <c r="AI71" s="471" t="s">
        <v>1200</v>
      </c>
      <c r="AJ71" s="256" t="s">
        <v>1201</v>
      </c>
      <c r="AK71" s="263" t="s">
        <v>37</v>
      </c>
    </row>
    <row r="72" spans="1:39" ht="21" x14ac:dyDescent="0.35">
      <c r="A72" s="324" t="s">
        <v>1202</v>
      </c>
      <c r="B72" s="324" t="s">
        <v>960</v>
      </c>
      <c r="C72" s="324" t="s">
        <v>1203</v>
      </c>
      <c r="D72" s="324" t="s">
        <v>962</v>
      </c>
      <c r="E72" s="469" t="s">
        <v>1204</v>
      </c>
      <c r="F72" s="253" t="s">
        <v>1205</v>
      </c>
      <c r="G72" s="255" t="s">
        <v>1206</v>
      </c>
      <c r="H72" s="254" t="s">
        <v>41</v>
      </c>
      <c r="I72" s="253" t="s">
        <v>51</v>
      </c>
      <c r="J72" s="475">
        <f>10479.99+705.23</f>
        <v>11185.22</v>
      </c>
      <c r="K72" s="253" t="s">
        <v>1207</v>
      </c>
      <c r="L72" s="260" t="s">
        <v>77</v>
      </c>
      <c r="M72" s="253" t="s">
        <v>1208</v>
      </c>
      <c r="N72" s="260">
        <v>41571</v>
      </c>
      <c r="O72" s="260">
        <v>41572</v>
      </c>
      <c r="P72" s="260">
        <v>41936</v>
      </c>
      <c r="Q72" s="260">
        <v>42668</v>
      </c>
      <c r="R72" s="328" t="s">
        <v>65</v>
      </c>
      <c r="S72" s="328">
        <v>209599.86</v>
      </c>
      <c r="T72" s="329">
        <v>209599.86</v>
      </c>
      <c r="U72" s="329">
        <v>223740.41</v>
      </c>
      <c r="V72" s="329">
        <v>0</v>
      </c>
      <c r="W72" s="329">
        <v>0</v>
      </c>
      <c r="X72" s="329">
        <f>223740.41-209599.86</f>
        <v>14140.550000000017</v>
      </c>
      <c r="Y72" s="329" t="s">
        <v>1209</v>
      </c>
      <c r="Z72" s="329" t="s">
        <v>1210</v>
      </c>
      <c r="AA72" s="329"/>
      <c r="AB72" s="329"/>
      <c r="AC72" s="329"/>
      <c r="AD72" s="329"/>
      <c r="AE72" s="256"/>
      <c r="AF72" s="459">
        <f>S72+T72+U72+X72</f>
        <v>657080.68000000005</v>
      </c>
      <c r="AG72" s="7" t="s">
        <v>1211</v>
      </c>
      <c r="AH72" s="476" t="s">
        <v>1212</v>
      </c>
      <c r="AI72" s="477" t="s">
        <v>1213</v>
      </c>
      <c r="AJ72" s="476" t="s">
        <v>1214</v>
      </c>
      <c r="AK72" s="478" t="s">
        <v>37</v>
      </c>
    </row>
    <row r="73" spans="1:39" ht="21" x14ac:dyDescent="0.35">
      <c r="A73" s="325" t="s">
        <v>1215</v>
      </c>
      <c r="B73" s="252" t="s">
        <v>1216</v>
      </c>
      <c r="C73" s="252" t="s">
        <v>1217</v>
      </c>
      <c r="D73" s="252" t="s">
        <v>1218</v>
      </c>
      <c r="E73" s="469" t="s">
        <v>1219</v>
      </c>
      <c r="F73" s="254" t="s">
        <v>1220</v>
      </c>
      <c r="G73" s="255" t="s">
        <v>1221</v>
      </c>
      <c r="H73" s="254" t="s">
        <v>41</v>
      </c>
      <c r="I73" s="254" t="s">
        <v>51</v>
      </c>
      <c r="J73" s="459">
        <v>1694.58</v>
      </c>
      <c r="K73" s="257" t="s">
        <v>778</v>
      </c>
      <c r="L73" s="260">
        <v>40540</v>
      </c>
      <c r="M73" s="254" t="s">
        <v>44</v>
      </c>
      <c r="N73" s="260">
        <v>40540</v>
      </c>
      <c r="O73" s="260">
        <v>40541</v>
      </c>
      <c r="P73" s="260">
        <v>40905</v>
      </c>
      <c r="Q73" s="260">
        <v>42366</v>
      </c>
      <c r="R73" s="461">
        <v>2647.96</v>
      </c>
      <c r="S73" s="461">
        <v>31775.52</v>
      </c>
      <c r="T73" s="329">
        <v>31775.52</v>
      </c>
      <c r="U73" s="329">
        <v>31775.52</v>
      </c>
      <c r="V73" s="329">
        <v>35784.160000000003</v>
      </c>
      <c r="W73" s="329">
        <v>33891.769999999997</v>
      </c>
      <c r="X73" s="329" t="s">
        <v>1222</v>
      </c>
      <c r="Y73" s="329">
        <f>33891.77-31775.52</f>
        <v>2116.2499999999964</v>
      </c>
      <c r="Z73" s="329" t="s">
        <v>1223</v>
      </c>
      <c r="AA73" s="329"/>
      <c r="AB73" s="329"/>
      <c r="AC73" s="329"/>
      <c r="AD73" s="329"/>
      <c r="AE73" s="254"/>
      <c r="AF73" s="461">
        <f>S73+T73+U73+V73+W73+Y73</f>
        <v>167118.74</v>
      </c>
      <c r="AG73" s="462" t="s">
        <v>849</v>
      </c>
      <c r="AH73" s="256" t="s">
        <v>1224</v>
      </c>
      <c r="AI73" s="471" t="s">
        <v>860</v>
      </c>
      <c r="AJ73" s="256" t="s">
        <v>861</v>
      </c>
      <c r="AK73" s="263" t="s">
        <v>1225</v>
      </c>
    </row>
    <row r="74" spans="1:39" x14ac:dyDescent="0.2">
      <c r="A74" s="479" t="s">
        <v>1226</v>
      </c>
      <c r="B74" s="479" t="s">
        <v>1227</v>
      </c>
      <c r="C74" s="479" t="s">
        <v>1228</v>
      </c>
      <c r="D74" s="479" t="s">
        <v>1229</v>
      </c>
      <c r="E74" s="480" t="s">
        <v>1230</v>
      </c>
      <c r="F74" s="481" t="s">
        <v>34</v>
      </c>
      <c r="G74" s="481" t="s">
        <v>34</v>
      </c>
      <c r="H74" s="481" t="s">
        <v>41</v>
      </c>
      <c r="I74" s="481" t="s">
        <v>51</v>
      </c>
      <c r="J74" s="482">
        <v>7600</v>
      </c>
      <c r="K74" s="483" t="s">
        <v>778</v>
      </c>
      <c r="L74" s="481" t="s">
        <v>34</v>
      </c>
      <c r="M74" s="481" t="s">
        <v>69</v>
      </c>
      <c r="N74" s="481" t="s">
        <v>1231</v>
      </c>
      <c r="O74" s="481" t="s">
        <v>1232</v>
      </c>
      <c r="P74" s="481" t="s">
        <v>1233</v>
      </c>
      <c r="Q74" s="481" t="s">
        <v>34</v>
      </c>
      <c r="R74" s="484" t="s">
        <v>1234</v>
      </c>
      <c r="S74" s="484">
        <v>152000</v>
      </c>
      <c r="T74" s="485">
        <v>0</v>
      </c>
      <c r="U74" s="485">
        <v>0</v>
      </c>
      <c r="V74" s="485">
        <v>0</v>
      </c>
      <c r="W74" s="485">
        <v>0</v>
      </c>
      <c r="X74" s="485"/>
      <c r="Y74" s="485"/>
      <c r="Z74" s="485"/>
      <c r="AA74" s="485"/>
      <c r="AB74" s="485"/>
      <c r="AC74" s="485"/>
      <c r="AD74" s="485"/>
      <c r="AE74" s="481" t="s">
        <v>34</v>
      </c>
      <c r="AF74" s="461">
        <f>S74+T74+U74+V74+W74</f>
        <v>152000</v>
      </c>
      <c r="AG74" s="486" t="s">
        <v>731</v>
      </c>
      <c r="AH74" s="479" t="s">
        <v>1235</v>
      </c>
      <c r="AI74" s="487" t="s">
        <v>1236</v>
      </c>
      <c r="AJ74" s="479" t="s">
        <v>1237</v>
      </c>
      <c r="AK74" s="479" t="s">
        <v>37</v>
      </c>
    </row>
    <row r="75" spans="1:39" x14ac:dyDescent="0.2">
      <c r="A75" s="324" t="s">
        <v>1238</v>
      </c>
      <c r="B75" s="324" t="s">
        <v>1058</v>
      </c>
      <c r="C75" s="324" t="s">
        <v>1239</v>
      </c>
      <c r="D75" s="324" t="s">
        <v>1240</v>
      </c>
      <c r="E75" s="456" t="s">
        <v>1241</v>
      </c>
      <c r="F75" s="253" t="s">
        <v>77</v>
      </c>
      <c r="G75" s="253" t="s">
        <v>77</v>
      </c>
      <c r="H75" s="253" t="s">
        <v>41</v>
      </c>
      <c r="I75" s="253" t="s">
        <v>1242</v>
      </c>
      <c r="J75" s="327">
        <v>52860</v>
      </c>
      <c r="K75" s="253">
        <v>100</v>
      </c>
      <c r="L75" s="255">
        <v>42905</v>
      </c>
      <c r="M75" s="253" t="s">
        <v>44</v>
      </c>
      <c r="N75" s="255">
        <v>42531</v>
      </c>
      <c r="O75" s="255">
        <v>42535</v>
      </c>
      <c r="P75" s="255">
        <v>42899</v>
      </c>
      <c r="Q75" s="253" t="s">
        <v>77</v>
      </c>
      <c r="R75" s="328">
        <f>S75/12</f>
        <v>88100</v>
      </c>
      <c r="S75" s="328">
        <f>1057200</f>
        <v>1057200</v>
      </c>
      <c r="T75" s="329"/>
      <c r="U75" s="329"/>
      <c r="V75" s="329"/>
      <c r="W75" s="329"/>
      <c r="X75" s="329"/>
      <c r="Y75" s="329"/>
      <c r="Z75" s="329"/>
      <c r="AA75" s="329"/>
      <c r="AB75" s="329"/>
      <c r="AC75" s="329"/>
      <c r="AD75" s="329"/>
      <c r="AE75" s="253"/>
      <c r="AF75" s="328">
        <v>1057200</v>
      </c>
      <c r="AG75" s="7" t="s">
        <v>1243</v>
      </c>
      <c r="AH75" s="324" t="s">
        <v>1244</v>
      </c>
      <c r="AI75" s="330"/>
      <c r="AJ75" s="324" t="s">
        <v>1245</v>
      </c>
      <c r="AK75" s="324"/>
    </row>
    <row r="76" spans="1:39" x14ac:dyDescent="0.2">
      <c r="A76" s="324" t="s">
        <v>1246</v>
      </c>
      <c r="B76" s="324" t="s">
        <v>1247</v>
      </c>
      <c r="C76" s="324" t="s">
        <v>1248</v>
      </c>
      <c r="D76" s="324" t="s">
        <v>1249</v>
      </c>
      <c r="E76" s="456" t="s">
        <v>1250</v>
      </c>
      <c r="F76" s="253" t="s">
        <v>34</v>
      </c>
      <c r="G76" s="253" t="s">
        <v>34</v>
      </c>
      <c r="H76" s="253" t="s">
        <v>41</v>
      </c>
      <c r="I76" s="253" t="s">
        <v>36</v>
      </c>
      <c r="J76" s="327">
        <v>17599.2</v>
      </c>
      <c r="K76" s="253">
        <v>100</v>
      </c>
      <c r="L76" s="255">
        <v>42887</v>
      </c>
      <c r="M76" s="253" t="s">
        <v>44</v>
      </c>
      <c r="N76" s="255">
        <v>42522</v>
      </c>
      <c r="O76" s="255">
        <v>42524</v>
      </c>
      <c r="P76" s="255">
        <v>42888</v>
      </c>
      <c r="Q76" s="253" t="s">
        <v>77</v>
      </c>
      <c r="R76" s="328">
        <f>S76/12</f>
        <v>29333.33</v>
      </c>
      <c r="S76" s="328">
        <v>351999.96</v>
      </c>
      <c r="T76" s="329"/>
      <c r="U76" s="329"/>
      <c r="V76" s="329"/>
      <c r="W76" s="329"/>
      <c r="X76" s="329"/>
      <c r="Y76" s="329"/>
      <c r="Z76" s="329"/>
      <c r="AA76" s="329"/>
      <c r="AB76" s="329"/>
      <c r="AC76" s="329"/>
      <c r="AD76" s="329"/>
      <c r="AE76" s="253"/>
      <c r="AF76" s="328">
        <v>351999.96</v>
      </c>
      <c r="AG76" s="7" t="s">
        <v>1251</v>
      </c>
      <c r="AH76" s="324" t="s">
        <v>1252</v>
      </c>
      <c r="AI76" s="330"/>
      <c r="AJ76" s="324" t="s">
        <v>1253</v>
      </c>
      <c r="AK76" s="324"/>
    </row>
    <row r="77" spans="1:39" x14ac:dyDescent="0.2">
      <c r="A77" s="324" t="s">
        <v>1254</v>
      </c>
      <c r="B77" s="324" t="s">
        <v>1255</v>
      </c>
      <c r="C77" s="324" t="s">
        <v>1256</v>
      </c>
      <c r="D77" s="324" t="s">
        <v>1257</v>
      </c>
      <c r="E77" s="456" t="s">
        <v>1258</v>
      </c>
      <c r="F77" s="253" t="s">
        <v>34</v>
      </c>
      <c r="G77" s="253" t="s">
        <v>34</v>
      </c>
      <c r="H77" s="253" t="s">
        <v>41</v>
      </c>
      <c r="I77" s="253" t="s">
        <v>36</v>
      </c>
      <c r="J77" s="327">
        <v>150000</v>
      </c>
      <c r="K77" s="253">
        <v>100</v>
      </c>
      <c r="L77" s="255">
        <v>43091</v>
      </c>
      <c r="M77" s="253" t="s">
        <v>44</v>
      </c>
      <c r="N77" s="255">
        <v>42633</v>
      </c>
      <c r="O77" s="255">
        <v>42635</v>
      </c>
      <c r="P77" s="255">
        <v>42999</v>
      </c>
      <c r="Q77" s="253" t="s">
        <v>34</v>
      </c>
      <c r="R77" s="328">
        <v>250000</v>
      </c>
      <c r="S77" s="328">
        <v>3000000</v>
      </c>
      <c r="T77" s="329"/>
      <c r="U77" s="329"/>
      <c r="V77" s="329"/>
      <c r="W77" s="329"/>
      <c r="X77" s="329"/>
      <c r="Y77" s="329"/>
      <c r="Z77" s="329"/>
      <c r="AA77" s="329"/>
      <c r="AB77" s="329"/>
      <c r="AC77" s="329"/>
      <c r="AD77" s="329"/>
      <c r="AE77" s="253"/>
      <c r="AF77" s="328">
        <v>3000000</v>
      </c>
      <c r="AG77" s="7" t="s">
        <v>1259</v>
      </c>
      <c r="AH77" s="324" t="s">
        <v>1260</v>
      </c>
      <c r="AI77" s="330"/>
      <c r="AJ77" s="324" t="s">
        <v>1261</v>
      </c>
      <c r="AK77" s="324" t="s">
        <v>37</v>
      </c>
    </row>
    <row r="78" spans="1:39" x14ac:dyDescent="0.2">
      <c r="A78" s="324" t="s">
        <v>1262</v>
      </c>
      <c r="B78" s="324" t="s">
        <v>1263</v>
      </c>
      <c r="C78" s="324" t="s">
        <v>1264</v>
      </c>
      <c r="D78" s="324" t="s">
        <v>1265</v>
      </c>
      <c r="E78" s="456" t="s">
        <v>1266</v>
      </c>
      <c r="F78" s="253" t="s">
        <v>34</v>
      </c>
      <c r="G78" s="253" t="s">
        <v>34</v>
      </c>
      <c r="H78" s="253" t="s">
        <v>41</v>
      </c>
      <c r="I78" s="253" t="s">
        <v>36</v>
      </c>
      <c r="J78" s="327">
        <v>2033.33</v>
      </c>
      <c r="K78" s="253">
        <v>100</v>
      </c>
      <c r="L78" s="255">
        <v>42750</v>
      </c>
      <c r="M78" s="253" t="s">
        <v>69</v>
      </c>
      <c r="N78" s="255">
        <v>42690</v>
      </c>
      <c r="O78" s="255">
        <v>42691</v>
      </c>
      <c r="P78" s="255">
        <v>42720</v>
      </c>
      <c r="Q78" s="253" t="s">
        <v>34</v>
      </c>
      <c r="R78" s="328">
        <v>40666.67</v>
      </c>
      <c r="S78" s="328">
        <v>40666.67</v>
      </c>
      <c r="T78" s="329"/>
      <c r="U78" s="329"/>
      <c r="V78" s="329"/>
      <c r="W78" s="329"/>
      <c r="X78" s="329"/>
      <c r="Y78" s="329"/>
      <c r="Z78" s="329"/>
      <c r="AA78" s="329"/>
      <c r="AB78" s="329"/>
      <c r="AC78" s="329"/>
      <c r="AD78" s="329"/>
      <c r="AE78" s="253"/>
      <c r="AF78" s="328">
        <v>40666.67</v>
      </c>
      <c r="AG78" s="7"/>
      <c r="AH78" s="324"/>
      <c r="AI78" s="330"/>
      <c r="AJ78" s="324"/>
      <c r="AK78" s="324"/>
    </row>
    <row r="79" spans="1:39" s="497" customFormat="1" ht="21" x14ac:dyDescent="0.35">
      <c r="A79" s="488" t="s">
        <v>104</v>
      </c>
      <c r="B79" s="488" t="s">
        <v>1267</v>
      </c>
      <c r="C79" s="488" t="s">
        <v>105</v>
      </c>
      <c r="D79" s="488" t="s">
        <v>1268</v>
      </c>
      <c r="E79" s="489" t="s">
        <v>1269</v>
      </c>
      <c r="F79" s="490" t="s">
        <v>34</v>
      </c>
      <c r="G79" s="490" t="s">
        <v>34</v>
      </c>
      <c r="H79" s="490" t="s">
        <v>41</v>
      </c>
      <c r="I79" s="490" t="s">
        <v>980</v>
      </c>
      <c r="J79" s="491">
        <v>92183</v>
      </c>
      <c r="K79" s="490">
        <v>13007602</v>
      </c>
      <c r="L79" s="492">
        <v>42704</v>
      </c>
      <c r="M79" s="490" t="s">
        <v>69</v>
      </c>
      <c r="N79" s="492">
        <v>42335</v>
      </c>
      <c r="O79" s="492">
        <v>42340</v>
      </c>
      <c r="P79" s="492">
        <v>42705</v>
      </c>
      <c r="Q79" s="490" t="s">
        <v>34</v>
      </c>
      <c r="R79" s="491" t="s">
        <v>1270</v>
      </c>
      <c r="S79" s="491">
        <v>1843878</v>
      </c>
      <c r="T79" s="493">
        <v>0</v>
      </c>
      <c r="U79" s="493">
        <v>0</v>
      </c>
      <c r="V79" s="493">
        <v>0</v>
      </c>
      <c r="W79" s="493">
        <v>0</v>
      </c>
      <c r="X79" s="493"/>
      <c r="Y79" s="493"/>
      <c r="Z79" s="493"/>
      <c r="AA79" s="493"/>
      <c r="AB79" s="493"/>
      <c r="AC79" s="493"/>
      <c r="AD79" s="493"/>
      <c r="AE79" s="254" t="s">
        <v>34</v>
      </c>
      <c r="AF79" s="494">
        <f>S79+T79+U79+V79+W79</f>
        <v>1843878</v>
      </c>
      <c r="AG79" s="495" t="s">
        <v>816</v>
      </c>
      <c r="AH79" s="488" t="s">
        <v>1271</v>
      </c>
      <c r="AI79" s="487" t="s">
        <v>1272</v>
      </c>
      <c r="AJ79" s="488" t="s">
        <v>1273</v>
      </c>
      <c r="AK79" s="496"/>
    </row>
    <row r="80" spans="1:39" x14ac:dyDescent="0.2">
      <c r="A80" s="479" t="s">
        <v>1274</v>
      </c>
      <c r="B80" s="479" t="s">
        <v>1275</v>
      </c>
      <c r="C80" s="479" t="s">
        <v>1276</v>
      </c>
      <c r="D80" s="479" t="s">
        <v>1277</v>
      </c>
      <c r="E80" s="480" t="s">
        <v>1278</v>
      </c>
      <c r="F80" s="481" t="s">
        <v>34</v>
      </c>
      <c r="G80" s="481" t="s">
        <v>34</v>
      </c>
      <c r="H80" s="481" t="s">
        <v>41</v>
      </c>
      <c r="I80" s="481" t="s">
        <v>63</v>
      </c>
      <c r="J80" s="482" t="s">
        <v>34</v>
      </c>
      <c r="K80" s="481">
        <v>13007602</v>
      </c>
      <c r="L80" s="481" t="s">
        <v>34</v>
      </c>
      <c r="M80" s="481" t="s">
        <v>69</v>
      </c>
      <c r="N80" s="498">
        <v>42130</v>
      </c>
      <c r="O80" s="498">
        <v>42137</v>
      </c>
      <c r="P80" s="498">
        <v>42289</v>
      </c>
      <c r="Q80" s="481" t="s">
        <v>77</v>
      </c>
      <c r="R80" s="484" t="s">
        <v>69</v>
      </c>
      <c r="S80" s="484">
        <v>7110</v>
      </c>
      <c r="T80" s="485">
        <v>0</v>
      </c>
      <c r="U80" s="485">
        <v>0</v>
      </c>
      <c r="V80" s="485">
        <v>0</v>
      </c>
      <c r="W80" s="485">
        <v>0</v>
      </c>
      <c r="X80" s="485"/>
      <c r="Y80" s="485"/>
      <c r="Z80" s="485"/>
      <c r="AA80" s="485"/>
      <c r="AB80" s="485"/>
      <c r="AC80" s="485"/>
      <c r="AD80" s="485"/>
      <c r="AE80" s="481" t="s">
        <v>34</v>
      </c>
      <c r="AF80" s="461">
        <f>S80+T80+U80+V80+W80</f>
        <v>7110</v>
      </c>
      <c r="AG80" s="486" t="s">
        <v>731</v>
      </c>
      <c r="AH80" s="479" t="s">
        <v>1279</v>
      </c>
      <c r="AI80" s="499" t="s">
        <v>1280</v>
      </c>
      <c r="AJ80" s="500" t="s">
        <v>1281</v>
      </c>
      <c r="AK80" s="479" t="s">
        <v>37</v>
      </c>
    </row>
    <row r="81" spans="1:76" s="506" customFormat="1" ht="15" x14ac:dyDescent="0.2">
      <c r="A81" s="319" t="s">
        <v>996</v>
      </c>
      <c r="B81" s="319" t="s">
        <v>1282</v>
      </c>
      <c r="C81" s="319" t="s">
        <v>998</v>
      </c>
      <c r="D81" s="319" t="s">
        <v>1283</v>
      </c>
      <c r="E81" s="501" t="s">
        <v>1284</v>
      </c>
      <c r="F81" s="297" t="s">
        <v>77</v>
      </c>
      <c r="G81" s="297" t="s">
        <v>77</v>
      </c>
      <c r="H81" s="297" t="s">
        <v>41</v>
      </c>
      <c r="I81" s="490" t="s">
        <v>34</v>
      </c>
      <c r="J81" s="502" t="s">
        <v>34</v>
      </c>
      <c r="K81" s="297">
        <v>100</v>
      </c>
      <c r="L81" s="297" t="s">
        <v>34</v>
      </c>
      <c r="M81" s="297" t="s">
        <v>44</v>
      </c>
      <c r="N81" s="309">
        <v>42556</v>
      </c>
      <c r="O81" s="309">
        <v>42558</v>
      </c>
      <c r="P81" s="297" t="s">
        <v>1285</v>
      </c>
      <c r="Q81" s="297" t="s">
        <v>34</v>
      </c>
      <c r="R81" s="502">
        <v>30528.63</v>
      </c>
      <c r="S81" s="502">
        <v>30528.63</v>
      </c>
      <c r="T81" s="503"/>
      <c r="U81" s="503"/>
      <c r="V81" s="503"/>
      <c r="W81" s="503"/>
      <c r="X81" s="503"/>
      <c r="Y81" s="503"/>
      <c r="Z81" s="503"/>
      <c r="AA81" s="503"/>
      <c r="AB81" s="503"/>
      <c r="AC81" s="503"/>
      <c r="AD81" s="503"/>
      <c r="AE81" s="503"/>
      <c r="AF81" s="297"/>
      <c r="AG81" s="502">
        <v>30528.63</v>
      </c>
      <c r="AH81" s="305" t="s">
        <v>1286</v>
      </c>
      <c r="AI81" s="296" t="s">
        <v>1287</v>
      </c>
      <c r="AJ81" s="504" t="s">
        <v>1005</v>
      </c>
      <c r="AK81" s="319" t="s">
        <v>473</v>
      </c>
      <c r="AL81" s="505" t="s">
        <v>1288</v>
      </c>
    </row>
    <row r="82" spans="1:76" s="506" customFormat="1" ht="15" x14ac:dyDescent="0.2">
      <c r="A82" s="296" t="s">
        <v>996</v>
      </c>
      <c r="B82" s="296" t="s">
        <v>1282</v>
      </c>
      <c r="C82" s="296" t="s">
        <v>998</v>
      </c>
      <c r="D82" s="296" t="s">
        <v>1289</v>
      </c>
      <c r="E82" s="507" t="s">
        <v>1290</v>
      </c>
      <c r="F82" s="297" t="s">
        <v>34</v>
      </c>
      <c r="G82" s="297" t="s">
        <v>34</v>
      </c>
      <c r="H82" s="297" t="s">
        <v>41</v>
      </c>
      <c r="I82" s="490" t="s">
        <v>34</v>
      </c>
      <c r="J82" s="502" t="s">
        <v>34</v>
      </c>
      <c r="K82" s="297">
        <v>100</v>
      </c>
      <c r="L82" s="309" t="s">
        <v>34</v>
      </c>
      <c r="M82" s="297" t="s">
        <v>44</v>
      </c>
      <c r="N82" s="309">
        <v>42374</v>
      </c>
      <c r="O82" s="309">
        <v>42430</v>
      </c>
      <c r="P82" s="309">
        <v>42613</v>
      </c>
      <c r="Q82" s="309" t="s">
        <v>34</v>
      </c>
      <c r="R82" s="502">
        <v>28281.49</v>
      </c>
      <c r="S82" s="502">
        <v>28281.49</v>
      </c>
      <c r="T82" s="503"/>
      <c r="U82" s="503"/>
      <c r="V82" s="503"/>
      <c r="W82" s="503"/>
      <c r="X82" s="503"/>
      <c r="Y82" s="503"/>
      <c r="Z82" s="503"/>
      <c r="AA82" s="503"/>
      <c r="AB82" s="503"/>
      <c r="AC82" s="503"/>
      <c r="AD82" s="503"/>
      <c r="AE82" s="503"/>
      <c r="AF82" s="297"/>
      <c r="AG82" s="508">
        <v>28281.49</v>
      </c>
      <c r="AH82" s="305" t="s">
        <v>1291</v>
      </c>
      <c r="AI82" s="296" t="s">
        <v>1004</v>
      </c>
      <c r="AJ82" s="504" t="s">
        <v>1005</v>
      </c>
      <c r="AK82" s="319" t="s">
        <v>1292</v>
      </c>
      <c r="AL82" s="509" t="s">
        <v>1007</v>
      </c>
    </row>
    <row r="83" spans="1:76" s="523" customFormat="1" ht="15" x14ac:dyDescent="0.2">
      <c r="A83" s="510" t="s">
        <v>1293</v>
      </c>
      <c r="B83" s="510" t="s">
        <v>1294</v>
      </c>
      <c r="C83" s="510" t="s">
        <v>551</v>
      </c>
      <c r="D83" s="510" t="s">
        <v>1295</v>
      </c>
      <c r="E83" s="511" t="s">
        <v>1296</v>
      </c>
      <c r="F83" s="512" t="s">
        <v>77</v>
      </c>
      <c r="G83" s="512" t="s">
        <v>77</v>
      </c>
      <c r="H83" s="512" t="s">
        <v>35</v>
      </c>
      <c r="I83" s="490" t="s">
        <v>36</v>
      </c>
      <c r="J83" s="513">
        <v>3998.4</v>
      </c>
      <c r="K83" s="514" t="s">
        <v>778</v>
      </c>
      <c r="L83" s="515">
        <v>41921</v>
      </c>
      <c r="M83" s="512" t="s">
        <v>1297</v>
      </c>
      <c r="N83" s="515">
        <v>41921</v>
      </c>
      <c r="O83" s="515">
        <v>41948</v>
      </c>
      <c r="P83" s="515">
        <v>42678</v>
      </c>
      <c r="Q83" s="515">
        <v>42678</v>
      </c>
      <c r="R83" s="513" t="s">
        <v>77</v>
      </c>
      <c r="S83" s="513">
        <v>79968</v>
      </c>
      <c r="T83" s="516">
        <v>0</v>
      </c>
      <c r="U83" s="516">
        <v>0</v>
      </c>
      <c r="V83" s="516">
        <v>0</v>
      </c>
      <c r="W83" s="516">
        <v>0</v>
      </c>
      <c r="X83" s="516"/>
      <c r="Y83" s="516"/>
      <c r="Z83" s="516"/>
      <c r="AA83" s="516"/>
      <c r="AB83" s="516"/>
      <c r="AC83" s="516"/>
      <c r="AD83" s="516"/>
      <c r="AE83" s="516"/>
      <c r="AF83" s="512"/>
      <c r="AG83" s="517">
        <v>79968</v>
      </c>
      <c r="AH83" s="518" t="s">
        <v>1039</v>
      </c>
      <c r="AI83" s="519" t="s">
        <v>1298</v>
      </c>
      <c r="AJ83" s="520" t="s">
        <v>1299</v>
      </c>
      <c r="AK83" s="521" t="s">
        <v>1300</v>
      </c>
      <c r="AL83" s="522" t="s">
        <v>37</v>
      </c>
    </row>
    <row r="84" spans="1:76" s="523" customFormat="1" ht="15.75" x14ac:dyDescent="0.25">
      <c r="A84" s="510" t="s">
        <v>1301</v>
      </c>
      <c r="B84" s="510" t="s">
        <v>1302</v>
      </c>
      <c r="C84" s="510" t="s">
        <v>1303</v>
      </c>
      <c r="D84" s="510" t="s">
        <v>1295</v>
      </c>
      <c r="E84" s="511" t="s">
        <v>1304</v>
      </c>
      <c r="F84" s="512" t="s">
        <v>77</v>
      </c>
      <c r="G84" s="512" t="s">
        <v>77</v>
      </c>
      <c r="H84" s="512" t="s">
        <v>35</v>
      </c>
      <c r="I84" s="490" t="s">
        <v>51</v>
      </c>
      <c r="J84" s="513">
        <v>1260</v>
      </c>
      <c r="K84" s="514" t="s">
        <v>778</v>
      </c>
      <c r="L84" s="515" t="s">
        <v>77</v>
      </c>
      <c r="M84" s="512" t="s">
        <v>35</v>
      </c>
      <c r="N84" s="515">
        <v>41933</v>
      </c>
      <c r="O84" s="515">
        <v>41948</v>
      </c>
      <c r="P84" s="515">
        <v>42312</v>
      </c>
      <c r="Q84" s="515">
        <v>42678</v>
      </c>
      <c r="R84" s="513" t="s">
        <v>77</v>
      </c>
      <c r="S84" s="513">
        <v>25200</v>
      </c>
      <c r="T84" s="516">
        <v>0</v>
      </c>
      <c r="U84" s="516">
        <v>0</v>
      </c>
      <c r="V84" s="516">
        <v>0</v>
      </c>
      <c r="W84" s="516">
        <v>0</v>
      </c>
      <c r="X84" s="516"/>
      <c r="Y84" s="516"/>
      <c r="Z84" s="516"/>
      <c r="AA84" s="516"/>
      <c r="AB84" s="516"/>
      <c r="AC84" s="516"/>
      <c r="AD84" s="516"/>
      <c r="AE84" s="516"/>
      <c r="AF84" s="512" t="s">
        <v>77</v>
      </c>
      <c r="AG84" s="517">
        <v>25200</v>
      </c>
      <c r="AH84" s="518" t="s">
        <v>1039</v>
      </c>
      <c r="AI84" s="519" t="s">
        <v>1305</v>
      </c>
      <c r="AJ84" s="520" t="s">
        <v>1306</v>
      </c>
      <c r="AK84" s="510" t="s">
        <v>1307</v>
      </c>
      <c r="AL84" s="524" t="s">
        <v>1308</v>
      </c>
    </row>
    <row r="85" spans="1:76" s="523" customFormat="1" ht="15" x14ac:dyDescent="0.2">
      <c r="A85" s="510" t="s">
        <v>1309</v>
      </c>
      <c r="B85" s="510" t="s">
        <v>1302</v>
      </c>
      <c r="C85" s="510" t="s">
        <v>1310</v>
      </c>
      <c r="D85" s="510" t="s">
        <v>1311</v>
      </c>
      <c r="E85" s="511" t="s">
        <v>1312</v>
      </c>
      <c r="F85" s="512" t="s">
        <v>77</v>
      </c>
      <c r="G85" s="512" t="s">
        <v>77</v>
      </c>
      <c r="H85" s="512" t="s">
        <v>35</v>
      </c>
      <c r="I85" s="490" t="s">
        <v>1313</v>
      </c>
      <c r="J85" s="513" t="s">
        <v>1020</v>
      </c>
      <c r="K85" s="514" t="s">
        <v>778</v>
      </c>
      <c r="L85" s="525" t="s">
        <v>1020</v>
      </c>
      <c r="M85" s="512" t="s">
        <v>35</v>
      </c>
      <c r="N85" s="515">
        <v>41932</v>
      </c>
      <c r="O85" s="515">
        <v>41948</v>
      </c>
      <c r="P85" s="515">
        <v>42312</v>
      </c>
      <c r="Q85" s="515">
        <v>42312</v>
      </c>
      <c r="R85" s="513" t="s">
        <v>77</v>
      </c>
      <c r="S85" s="513">
        <v>5099.22</v>
      </c>
      <c r="T85" s="516">
        <v>0</v>
      </c>
      <c r="U85" s="516">
        <v>0</v>
      </c>
      <c r="V85" s="516">
        <v>0</v>
      </c>
      <c r="W85" s="516">
        <v>0</v>
      </c>
      <c r="X85" s="516"/>
      <c r="Y85" s="516"/>
      <c r="Z85" s="516"/>
      <c r="AA85" s="516"/>
      <c r="AB85" s="516"/>
      <c r="AC85" s="516"/>
      <c r="AD85" s="516"/>
      <c r="AE85" s="516"/>
      <c r="AF85" s="512"/>
      <c r="AG85" s="517">
        <v>5099.22</v>
      </c>
      <c r="AH85" s="518" t="s">
        <v>1039</v>
      </c>
      <c r="AI85" s="519" t="s">
        <v>1314</v>
      </c>
      <c r="AJ85" s="520" t="s">
        <v>1315</v>
      </c>
      <c r="AK85" s="510"/>
      <c r="AL85" s="522" t="s">
        <v>1316</v>
      </c>
    </row>
    <row r="86" spans="1:76" s="506" customFormat="1" ht="15" x14ac:dyDescent="0.2">
      <c r="A86" s="319" t="s">
        <v>93</v>
      </c>
      <c r="B86" s="319" t="s">
        <v>1317</v>
      </c>
      <c r="C86" s="319" t="s">
        <v>95</v>
      </c>
      <c r="D86" s="526" t="s">
        <v>1318</v>
      </c>
      <c r="E86" s="501" t="s">
        <v>1319</v>
      </c>
      <c r="F86" s="297" t="s">
        <v>77</v>
      </c>
      <c r="G86" s="297" t="s">
        <v>77</v>
      </c>
      <c r="H86" s="297" t="s">
        <v>35</v>
      </c>
      <c r="I86" s="490"/>
      <c r="J86" s="502"/>
      <c r="K86" s="297"/>
      <c r="L86" s="309">
        <v>41975</v>
      </c>
      <c r="M86" s="297" t="s">
        <v>35</v>
      </c>
      <c r="N86" s="309">
        <v>41975</v>
      </c>
      <c r="O86" s="309">
        <v>41976</v>
      </c>
      <c r="P86" s="309">
        <v>42706</v>
      </c>
      <c r="Q86" s="297" t="s">
        <v>77</v>
      </c>
      <c r="R86" s="502" t="s">
        <v>87</v>
      </c>
      <c r="S86" s="502">
        <v>118921.2</v>
      </c>
      <c r="T86" s="503">
        <v>0</v>
      </c>
      <c r="U86" s="503">
        <v>0</v>
      </c>
      <c r="V86" s="503">
        <v>0</v>
      </c>
      <c r="W86" s="503">
        <v>0</v>
      </c>
      <c r="X86" s="503"/>
      <c r="Y86" s="503"/>
      <c r="Z86" s="503"/>
      <c r="AA86" s="503"/>
      <c r="AB86" s="503"/>
      <c r="AC86" s="503"/>
      <c r="AD86" s="503"/>
      <c r="AE86" s="503"/>
      <c r="AF86" s="297"/>
      <c r="AG86" s="508">
        <v>118921.2</v>
      </c>
      <c r="AH86" s="305" t="s">
        <v>1320</v>
      </c>
      <c r="AI86" s="296"/>
      <c r="AJ86" s="504"/>
      <c r="AK86" s="319"/>
      <c r="AL86" s="505"/>
    </row>
    <row r="87" spans="1:76" s="506" customFormat="1" ht="15" x14ac:dyDescent="0.2">
      <c r="A87" s="319" t="s">
        <v>1202</v>
      </c>
      <c r="B87" s="319" t="s">
        <v>1321</v>
      </c>
      <c r="C87" s="319" t="s">
        <v>1203</v>
      </c>
      <c r="D87" s="319" t="s">
        <v>1322</v>
      </c>
      <c r="E87" s="501" t="s">
        <v>1323</v>
      </c>
      <c r="F87" s="297" t="s">
        <v>77</v>
      </c>
      <c r="G87" s="297" t="s">
        <v>34</v>
      </c>
      <c r="H87" s="297" t="s">
        <v>41</v>
      </c>
      <c r="I87" s="490" t="s">
        <v>51</v>
      </c>
      <c r="J87" s="502">
        <v>499.65</v>
      </c>
      <c r="K87" s="297">
        <v>10</v>
      </c>
      <c r="L87" s="297" t="s">
        <v>34</v>
      </c>
      <c r="M87" s="297" t="s">
        <v>69</v>
      </c>
      <c r="N87" s="297" t="s">
        <v>1324</v>
      </c>
      <c r="O87" s="297" t="s">
        <v>1325</v>
      </c>
      <c r="P87" s="297" t="s">
        <v>1326</v>
      </c>
      <c r="Q87" s="297" t="s">
        <v>34</v>
      </c>
      <c r="R87" s="502" t="s">
        <v>69</v>
      </c>
      <c r="S87" s="502">
        <v>99930</v>
      </c>
      <c r="T87" s="503">
        <v>0</v>
      </c>
      <c r="U87" s="503">
        <v>0</v>
      </c>
      <c r="V87" s="503">
        <v>0</v>
      </c>
      <c r="W87" s="503">
        <v>0</v>
      </c>
      <c r="X87" s="503"/>
      <c r="Y87" s="503"/>
      <c r="Z87" s="503"/>
      <c r="AA87" s="503"/>
      <c r="AB87" s="503"/>
      <c r="AC87" s="503"/>
      <c r="AD87" s="503"/>
      <c r="AE87" s="503"/>
      <c r="AF87" s="297" t="s">
        <v>34</v>
      </c>
      <c r="AG87" s="508">
        <v>99930</v>
      </c>
      <c r="AH87" s="305" t="s">
        <v>816</v>
      </c>
      <c r="AI87" s="296" t="s">
        <v>1212</v>
      </c>
      <c r="AJ87" s="527" t="s">
        <v>1213</v>
      </c>
      <c r="AK87" s="528" t="s">
        <v>1214</v>
      </c>
      <c r="AL87" s="505" t="s">
        <v>37</v>
      </c>
    </row>
    <row r="88" spans="1:76" s="546" customFormat="1" ht="15" x14ac:dyDescent="0.2">
      <c r="A88" s="251" t="s">
        <v>1327</v>
      </c>
      <c r="B88" s="251" t="s">
        <v>1328</v>
      </c>
      <c r="C88" s="251" t="s">
        <v>1329</v>
      </c>
      <c r="D88" s="251" t="s">
        <v>1330</v>
      </c>
      <c r="E88" s="529" t="s">
        <v>1331</v>
      </c>
      <c r="F88" s="51" t="s">
        <v>41</v>
      </c>
      <c r="G88" s="530" t="s">
        <v>36</v>
      </c>
      <c r="H88" s="531">
        <v>3632.72</v>
      </c>
      <c r="I88" s="532" t="s">
        <v>62</v>
      </c>
      <c r="J88" s="533">
        <v>43009</v>
      </c>
      <c r="K88" s="533" t="s">
        <v>34</v>
      </c>
      <c r="L88" s="530" t="s">
        <v>44</v>
      </c>
      <c r="M88" s="533">
        <v>41214</v>
      </c>
      <c r="N88" s="533">
        <v>41218</v>
      </c>
      <c r="O88" s="533">
        <v>41582</v>
      </c>
      <c r="P88" s="534">
        <v>43043</v>
      </c>
      <c r="Q88" s="531">
        <v>5691.66</v>
      </c>
      <c r="R88" s="531">
        <v>68300</v>
      </c>
      <c r="S88" s="531" t="s">
        <v>1332</v>
      </c>
      <c r="T88" s="535">
        <v>68300</v>
      </c>
      <c r="U88" s="535" t="s">
        <v>1333</v>
      </c>
      <c r="V88" s="535">
        <v>68299.92</v>
      </c>
      <c r="W88" s="535" t="s">
        <v>1334</v>
      </c>
      <c r="X88" s="535">
        <v>72654.12</v>
      </c>
      <c r="Y88" s="535" t="s">
        <v>1335</v>
      </c>
      <c r="Z88" s="535">
        <v>72654.12</v>
      </c>
      <c r="AA88" s="535"/>
      <c r="AB88" s="535"/>
      <c r="AC88" s="535" t="str">
        <f>D88</f>
        <v xml:space="preserve">E-26/61244/2012 </v>
      </c>
      <c r="AD88" s="535">
        <v>5853.82</v>
      </c>
      <c r="AE88" s="535" t="s">
        <v>1336</v>
      </c>
      <c r="AF88" s="536" t="s">
        <v>1337</v>
      </c>
      <c r="AG88" s="535" t="s">
        <v>1338</v>
      </c>
      <c r="AH88" s="535">
        <v>6740.03</v>
      </c>
      <c r="AI88" s="535" t="s">
        <v>1333</v>
      </c>
      <c r="AJ88" s="535" t="s">
        <v>187</v>
      </c>
      <c r="AK88" s="535"/>
      <c r="AL88" s="535"/>
      <c r="AM88" s="535"/>
      <c r="AN88" s="535"/>
      <c r="AO88" s="535"/>
      <c r="AP88" s="535"/>
      <c r="AQ88" s="537">
        <f>AH88+Z88</f>
        <v>79394.149999999994</v>
      </c>
      <c r="AR88" s="538">
        <f>R88+T88+V88+X88+Z88+AB88+AD88+AH88+AL88+AN88+AP88</f>
        <v>362802.01</v>
      </c>
      <c r="AS88" s="539" t="s">
        <v>1339</v>
      </c>
      <c r="AT88" s="540" t="s">
        <v>1340</v>
      </c>
      <c r="AU88" s="541" t="s">
        <v>1341</v>
      </c>
      <c r="AV88" s="542" t="s">
        <v>1342</v>
      </c>
      <c r="AW88" s="543" t="s">
        <v>1343</v>
      </c>
      <c r="AX88" s="544"/>
      <c r="AY88" s="544"/>
      <c r="AZ88" s="544"/>
      <c r="BA88" s="544"/>
      <c r="BB88" s="545"/>
      <c r="BC88" s="545"/>
      <c r="BD88" s="545"/>
      <c r="BE88" s="545"/>
      <c r="BF88" s="545"/>
      <c r="BG88" s="545"/>
      <c r="BH88" s="545"/>
      <c r="BI88" s="545"/>
      <c r="BJ88" s="545"/>
      <c r="BK88" s="545"/>
      <c r="BL88" s="545"/>
      <c r="BM88" s="545"/>
      <c r="BN88" s="545"/>
      <c r="BO88" s="545"/>
      <c r="BP88" s="545"/>
      <c r="BQ88" s="545"/>
      <c r="BR88" s="545"/>
      <c r="BS88" s="545"/>
    </row>
    <row r="89" spans="1:76" s="546" customFormat="1" ht="15" x14ac:dyDescent="0.2">
      <c r="A89" s="547" t="s">
        <v>1344</v>
      </c>
      <c r="B89" s="547" t="s">
        <v>78</v>
      </c>
      <c r="C89" s="547" t="s">
        <v>1345</v>
      </c>
      <c r="D89" s="547" t="s">
        <v>79</v>
      </c>
      <c r="E89" s="529" t="s">
        <v>1346</v>
      </c>
      <c r="F89" s="51" t="s">
        <v>41</v>
      </c>
      <c r="G89" s="530" t="s">
        <v>36</v>
      </c>
      <c r="H89" s="548">
        <v>20300</v>
      </c>
      <c r="I89" s="530">
        <v>212007602</v>
      </c>
      <c r="J89" s="18">
        <v>43050</v>
      </c>
      <c r="K89" s="18" t="s">
        <v>34</v>
      </c>
      <c r="L89" s="530" t="s">
        <v>69</v>
      </c>
      <c r="M89" s="18">
        <v>41953</v>
      </c>
      <c r="N89" s="18">
        <v>41955</v>
      </c>
      <c r="O89" s="18">
        <v>42319</v>
      </c>
      <c r="P89" s="534">
        <v>43050</v>
      </c>
      <c r="Q89" s="549" t="s">
        <v>65</v>
      </c>
      <c r="R89" s="548">
        <v>202999.95</v>
      </c>
      <c r="S89" s="548" t="s">
        <v>1347</v>
      </c>
      <c r="T89" s="535">
        <v>202999.95</v>
      </c>
      <c r="U89" s="535" t="s">
        <v>1348</v>
      </c>
      <c r="V89" s="535">
        <v>202999.95</v>
      </c>
      <c r="W89" s="535" t="s">
        <v>387</v>
      </c>
      <c r="X89" s="535">
        <v>0</v>
      </c>
      <c r="Y89" s="535"/>
      <c r="Z89" s="535">
        <v>0</v>
      </c>
      <c r="AA89" s="535"/>
      <c r="AB89" s="535"/>
      <c r="AC89" s="535"/>
      <c r="AD89" s="535"/>
      <c r="AE89" s="535"/>
      <c r="AF89" s="535"/>
      <c r="AG89" s="535"/>
      <c r="AH89" s="535"/>
      <c r="AI89" s="535"/>
      <c r="AJ89" s="535"/>
      <c r="AK89" s="535"/>
      <c r="AL89" s="535"/>
      <c r="AM89" s="535"/>
      <c r="AN89" s="535"/>
      <c r="AO89" s="535"/>
      <c r="AP89" s="535"/>
      <c r="AQ89" s="530"/>
      <c r="AR89" s="538">
        <f>R89+T89+V89+X89+Z89+AB89+AD89+AF89+AH89+AJ89+AL89+AN89+AP89</f>
        <v>608999.85000000009</v>
      </c>
      <c r="AS89" s="539" t="s">
        <v>1349</v>
      </c>
      <c r="AT89" s="251" t="s">
        <v>1350</v>
      </c>
      <c r="AU89" s="550" t="s">
        <v>1351</v>
      </c>
      <c r="AV89" s="51" t="s">
        <v>1352</v>
      </c>
      <c r="AW89" s="551" t="s">
        <v>1353</v>
      </c>
      <c r="AX89" s="544"/>
      <c r="AY89" s="544"/>
      <c r="AZ89" s="545"/>
      <c r="BA89" s="545"/>
      <c r="BB89" s="545"/>
      <c r="BC89" s="545"/>
      <c r="BD89" s="545"/>
      <c r="BE89" s="545"/>
      <c r="BF89" s="545"/>
      <c r="BG89" s="545"/>
      <c r="BH89" s="545"/>
      <c r="BI89" s="545"/>
      <c r="BJ89" s="545"/>
      <c r="BK89" s="545"/>
      <c r="BL89" s="545"/>
      <c r="BM89" s="545"/>
      <c r="BN89" s="545"/>
      <c r="BO89" s="545"/>
      <c r="BP89" s="545"/>
      <c r="BQ89" s="545"/>
      <c r="BR89" s="545"/>
      <c r="BS89" s="545"/>
    </row>
    <row r="90" spans="1:76" x14ac:dyDescent="0.2">
      <c r="A90" s="552" t="s">
        <v>1354</v>
      </c>
      <c r="B90" s="552" t="s">
        <v>1355</v>
      </c>
      <c r="C90" s="552" t="s">
        <v>1356</v>
      </c>
      <c r="D90" s="552" t="s">
        <v>1357</v>
      </c>
      <c r="E90" s="553" t="s">
        <v>1358</v>
      </c>
      <c r="F90" s="554" t="s">
        <v>41</v>
      </c>
      <c r="G90" s="552" t="s">
        <v>36</v>
      </c>
      <c r="H90" s="555">
        <v>3587.5</v>
      </c>
      <c r="I90" s="552">
        <v>212</v>
      </c>
      <c r="J90" s="556">
        <v>43311</v>
      </c>
      <c r="K90" s="553" t="s">
        <v>77</v>
      </c>
      <c r="L90" s="552" t="s">
        <v>69</v>
      </c>
      <c r="M90" s="556">
        <v>42850</v>
      </c>
      <c r="N90" s="556">
        <v>42856</v>
      </c>
      <c r="O90" s="556">
        <v>43220</v>
      </c>
      <c r="P90" s="552" t="s">
        <v>77</v>
      </c>
      <c r="Q90" s="557">
        <v>4312.5</v>
      </c>
      <c r="R90" s="555">
        <v>51750</v>
      </c>
      <c r="S90" s="552" t="s">
        <v>1359</v>
      </c>
      <c r="T90" s="552"/>
      <c r="U90" s="552"/>
      <c r="V90" s="555"/>
      <c r="W90" s="555"/>
      <c r="X90" s="555"/>
      <c r="Y90" s="555"/>
      <c r="Z90" s="555"/>
      <c r="AA90" s="555"/>
      <c r="AB90" s="555"/>
      <c r="AC90" s="555"/>
      <c r="AD90" s="555"/>
      <c r="AE90" s="555"/>
      <c r="AF90" s="555"/>
      <c r="AG90" s="555"/>
      <c r="AH90" s="555"/>
      <c r="AI90" s="555"/>
      <c r="AJ90" s="555"/>
      <c r="AK90" s="555"/>
      <c r="AL90" s="555"/>
      <c r="AM90" s="555"/>
      <c r="AN90" s="555"/>
      <c r="AO90" s="555"/>
      <c r="AP90" s="555"/>
      <c r="AQ90" s="555"/>
      <c r="AR90" s="555"/>
      <c r="AS90" s="558" t="s">
        <v>34</v>
      </c>
      <c r="AT90" s="559">
        <f>R90+T90+V90+X90+Z90+AB90+AD90+AF90+AH90+AJ90+AL90+AN90+AP90</f>
        <v>51750</v>
      </c>
      <c r="AU90" s="552" t="s">
        <v>1360</v>
      </c>
      <c r="AV90" s="552" t="s">
        <v>1361</v>
      </c>
      <c r="AW90" s="552" t="s">
        <v>1362</v>
      </c>
      <c r="AX90" s="554" t="s">
        <v>1363</v>
      </c>
      <c r="AY90" s="552" t="s">
        <v>281</v>
      </c>
    </row>
    <row r="91" spans="1:76" ht="15.75" x14ac:dyDescent="0.25">
      <c r="A91" s="251" t="s">
        <v>38</v>
      </c>
      <c r="B91" s="251" t="s">
        <v>39</v>
      </c>
      <c r="C91" s="560" t="s">
        <v>40</v>
      </c>
      <c r="D91" s="251" t="s">
        <v>1364</v>
      </c>
      <c r="E91" s="529" t="s">
        <v>1365</v>
      </c>
      <c r="F91" s="51" t="s">
        <v>41</v>
      </c>
      <c r="G91" s="530" t="s">
        <v>42</v>
      </c>
      <c r="H91" s="531" t="s">
        <v>34</v>
      </c>
      <c r="I91" s="530" t="s">
        <v>145</v>
      </c>
      <c r="J91" s="533" t="s">
        <v>43</v>
      </c>
      <c r="K91" s="18" t="s">
        <v>34</v>
      </c>
      <c r="L91" s="254" t="s">
        <v>44</v>
      </c>
      <c r="M91" s="460">
        <v>41410</v>
      </c>
      <c r="N91" s="460">
        <v>41414</v>
      </c>
      <c r="O91" s="460">
        <v>41780</v>
      </c>
      <c r="P91" s="460">
        <v>43242</v>
      </c>
      <c r="Q91" s="538">
        <v>15000</v>
      </c>
      <c r="R91" s="538">
        <v>566088</v>
      </c>
      <c r="S91" s="538" t="s">
        <v>1366</v>
      </c>
      <c r="T91" s="561">
        <v>566088</v>
      </c>
      <c r="U91" s="561" t="s">
        <v>1367</v>
      </c>
      <c r="V91" s="561">
        <v>180000</v>
      </c>
      <c r="W91" s="561" t="s">
        <v>1368</v>
      </c>
      <c r="X91" s="561">
        <v>180000</v>
      </c>
      <c r="Y91" s="561" t="s">
        <v>1369</v>
      </c>
      <c r="Z91" s="561">
        <v>180000</v>
      </c>
      <c r="AA91" s="561" t="s">
        <v>1370</v>
      </c>
      <c r="AB91" s="561" t="s">
        <v>1371</v>
      </c>
      <c r="AC91" s="561"/>
      <c r="AD91" s="561"/>
      <c r="AE91" s="561"/>
      <c r="AF91" s="561"/>
      <c r="AG91" s="561"/>
      <c r="AH91" s="561"/>
      <c r="AI91" s="561"/>
      <c r="AJ91" s="561"/>
      <c r="AK91" s="561"/>
      <c r="AL91" s="561"/>
      <c r="AM91" s="561"/>
      <c r="AN91" s="561"/>
      <c r="AO91" s="561"/>
      <c r="AP91" s="561"/>
      <c r="AQ91" s="561"/>
      <c r="AR91" s="561"/>
      <c r="AS91" s="254"/>
      <c r="AT91" s="538">
        <f>R91+T91+V91+X91+Z91+AD91+AF91+AH91+AJ91+AL91+AN91+AP91</f>
        <v>1672176</v>
      </c>
      <c r="AU91" s="562" t="s">
        <v>709</v>
      </c>
      <c r="AV91" s="563" t="s">
        <v>1372</v>
      </c>
      <c r="AW91" s="564" t="s">
        <v>1373</v>
      </c>
      <c r="AX91" s="565" t="s">
        <v>1374</v>
      </c>
      <c r="AY91" s="566" t="s">
        <v>1375</v>
      </c>
    </row>
    <row r="92" spans="1:76" ht="15" x14ac:dyDescent="0.2">
      <c r="A92" s="567" t="s">
        <v>1376</v>
      </c>
      <c r="B92" s="567" t="s">
        <v>1377</v>
      </c>
      <c r="C92" s="567" t="s">
        <v>1378</v>
      </c>
      <c r="D92" s="567" t="s">
        <v>1379</v>
      </c>
      <c r="E92" s="568" t="s">
        <v>1380</v>
      </c>
      <c r="F92" s="569" t="s">
        <v>41</v>
      </c>
      <c r="G92" s="567" t="s">
        <v>1381</v>
      </c>
      <c r="H92" s="570" t="s">
        <v>34</v>
      </c>
      <c r="I92" s="570">
        <v>230</v>
      </c>
      <c r="J92" s="570" t="s">
        <v>34</v>
      </c>
      <c r="K92" s="570" t="s">
        <v>34</v>
      </c>
      <c r="L92" s="571" t="s">
        <v>194</v>
      </c>
      <c r="M92" s="572">
        <v>43056</v>
      </c>
      <c r="N92" s="572">
        <v>43060</v>
      </c>
      <c r="O92" s="572">
        <v>43089</v>
      </c>
      <c r="P92" s="571" t="s">
        <v>1382</v>
      </c>
      <c r="Q92" s="573">
        <v>24940</v>
      </c>
      <c r="R92" s="573">
        <v>24940</v>
      </c>
      <c r="S92" s="573" t="s">
        <v>250</v>
      </c>
      <c r="T92" s="561">
        <v>0</v>
      </c>
      <c r="U92" s="571" t="s">
        <v>250</v>
      </c>
      <c r="V92" s="571"/>
      <c r="W92" s="571"/>
      <c r="X92" s="571"/>
      <c r="Y92" s="571"/>
      <c r="Z92" s="571"/>
      <c r="AA92" s="571"/>
      <c r="AB92" s="571"/>
      <c r="AC92" s="571"/>
      <c r="AD92" s="571"/>
      <c r="AE92" s="571"/>
      <c r="AF92" s="571"/>
      <c r="AG92" s="571"/>
      <c r="AH92" s="571"/>
      <c r="AI92" s="571"/>
      <c r="AJ92" s="571"/>
      <c r="AK92" s="571"/>
      <c r="AL92" s="571"/>
      <c r="AM92" s="571"/>
      <c r="AN92" s="571"/>
      <c r="AO92" s="571"/>
      <c r="AP92" s="571"/>
      <c r="AQ92" s="571"/>
      <c r="AR92" s="571"/>
      <c r="AS92" s="574" t="s">
        <v>34</v>
      </c>
      <c r="AT92" s="538">
        <f>R92+T92+V92+X92+Z92+AB92+AD92+AF92+AH92+AJ92+AL92+AN92+AP92</f>
        <v>24940</v>
      </c>
      <c r="AU92" s="571" t="s">
        <v>1383</v>
      </c>
      <c r="AV92" s="575" t="s">
        <v>1384</v>
      </c>
      <c r="AW92" s="576" t="s">
        <v>1385</v>
      </c>
      <c r="AX92" s="577" t="s">
        <v>1386</v>
      </c>
      <c r="AY92" s="578" t="s">
        <v>1387</v>
      </c>
    </row>
    <row r="93" spans="1:76" ht="15" x14ac:dyDescent="0.25">
      <c r="A93" s="579" t="s">
        <v>1388</v>
      </c>
      <c r="B93" s="579" t="s">
        <v>1389</v>
      </c>
      <c r="C93" s="579" t="s">
        <v>757</v>
      </c>
      <c r="D93" s="579" t="s">
        <v>1390</v>
      </c>
      <c r="E93" s="259" t="s">
        <v>1391</v>
      </c>
      <c r="F93" s="580" t="s">
        <v>41</v>
      </c>
      <c r="G93" s="579" t="s">
        <v>36</v>
      </c>
      <c r="H93" s="581">
        <v>6690</v>
      </c>
      <c r="I93" s="579">
        <v>100</v>
      </c>
      <c r="J93" s="582">
        <v>43132</v>
      </c>
      <c r="K93" s="259" t="s">
        <v>77</v>
      </c>
      <c r="L93" s="254" t="s">
        <v>44</v>
      </c>
      <c r="M93" s="583">
        <v>42682</v>
      </c>
      <c r="N93" s="583">
        <v>42684</v>
      </c>
      <c r="O93" s="583">
        <v>43048</v>
      </c>
      <c r="P93" s="438" t="s">
        <v>77</v>
      </c>
      <c r="Q93" s="584">
        <v>133800</v>
      </c>
      <c r="R93" s="585">
        <v>133800</v>
      </c>
      <c r="S93" s="438"/>
      <c r="T93" s="438"/>
      <c r="U93" s="438"/>
      <c r="V93" s="585"/>
      <c r="W93" s="585"/>
      <c r="X93" s="585"/>
      <c r="Y93" s="585"/>
      <c r="Z93" s="585"/>
      <c r="AA93" s="585"/>
      <c r="AB93" s="585"/>
      <c r="AC93" s="585"/>
      <c r="AD93" s="585"/>
      <c r="AE93" s="585"/>
      <c r="AF93" s="585"/>
      <c r="AG93" s="585"/>
      <c r="AH93" s="585"/>
      <c r="AI93" s="585"/>
      <c r="AJ93" s="585"/>
      <c r="AK93" s="585"/>
      <c r="AL93" s="585"/>
      <c r="AM93" s="585"/>
      <c r="AN93" s="585"/>
      <c r="AO93" s="585"/>
      <c r="AP93" s="585"/>
      <c r="AQ93" s="585"/>
      <c r="AR93" s="585"/>
      <c r="AS93" s="586" t="s">
        <v>34</v>
      </c>
      <c r="AT93" s="538">
        <f>R93+T93+V93+X93+Z93+AB93+AD93+AF93+AH93+AJ93+AL93+AN93+AP93</f>
        <v>133800</v>
      </c>
      <c r="AU93" s="438" t="s">
        <v>1392</v>
      </c>
      <c r="AV93" s="438" t="s">
        <v>1393</v>
      </c>
      <c r="AW93" s="438" t="s">
        <v>1394</v>
      </c>
      <c r="AX93" s="587" t="s">
        <v>1395</v>
      </c>
      <c r="AY93" s="438" t="s">
        <v>164</v>
      </c>
    </row>
    <row r="94" spans="1:76" ht="15.75" x14ac:dyDescent="0.25">
      <c r="A94" s="251" t="s">
        <v>66</v>
      </c>
      <c r="B94" s="251" t="s">
        <v>1396</v>
      </c>
      <c r="C94" s="251" t="s">
        <v>67</v>
      </c>
      <c r="D94" s="251" t="s">
        <v>278</v>
      </c>
      <c r="E94" s="529" t="s">
        <v>1397</v>
      </c>
      <c r="F94" s="51" t="s">
        <v>41</v>
      </c>
      <c r="G94" s="530" t="s">
        <v>42</v>
      </c>
      <c r="H94" s="531" t="s">
        <v>43</v>
      </c>
      <c r="I94" s="530">
        <v>100</v>
      </c>
      <c r="J94" s="533" t="s">
        <v>43</v>
      </c>
      <c r="K94" s="533" t="s">
        <v>34</v>
      </c>
      <c r="L94" s="254" t="s">
        <v>44</v>
      </c>
      <c r="M94" s="588">
        <v>41177</v>
      </c>
      <c r="N94" s="588">
        <v>41178</v>
      </c>
      <c r="O94" s="588">
        <v>42374</v>
      </c>
      <c r="P94" s="574" t="s">
        <v>43</v>
      </c>
      <c r="Q94" s="538" t="s">
        <v>68</v>
      </c>
      <c r="R94" s="538">
        <v>0</v>
      </c>
      <c r="S94" s="538"/>
      <c r="T94" s="561">
        <v>0</v>
      </c>
      <c r="U94" s="561"/>
      <c r="V94" s="561">
        <v>0</v>
      </c>
      <c r="W94" s="561"/>
      <c r="X94" s="561">
        <v>0</v>
      </c>
      <c r="Y94" s="561"/>
      <c r="Z94" s="561">
        <v>0</v>
      </c>
      <c r="AA94" s="561"/>
      <c r="AB94" s="561"/>
      <c r="AC94" s="561"/>
      <c r="AD94" s="561"/>
      <c r="AE94" s="561"/>
      <c r="AF94" s="561"/>
      <c r="AG94" s="561"/>
      <c r="AH94" s="561"/>
      <c r="AI94" s="561"/>
      <c r="AJ94" s="561"/>
      <c r="AK94" s="561"/>
      <c r="AL94" s="561"/>
      <c r="AM94" s="561"/>
      <c r="AN94" s="561"/>
      <c r="AO94" s="561"/>
      <c r="AP94" s="561"/>
      <c r="AQ94" s="561"/>
      <c r="AR94" s="561"/>
      <c r="AS94" s="254" t="s">
        <v>34</v>
      </c>
      <c r="AT94" s="538">
        <f>R94+T94+V94+X94+Z94+AB94+AD94+AF94+AH94+AJ94+AL94+AN94+AP94</f>
        <v>0</v>
      </c>
      <c r="AU94" s="589" t="s">
        <v>1398</v>
      </c>
      <c r="AV94" s="563" t="s">
        <v>165</v>
      </c>
      <c r="AW94" s="590" t="s">
        <v>1399</v>
      </c>
      <c r="AX94" s="591" t="s">
        <v>1400</v>
      </c>
      <c r="AY94" s="592" t="s">
        <v>171</v>
      </c>
    </row>
    <row r="95" spans="1:76" s="609" customFormat="1" ht="15.75" x14ac:dyDescent="0.25">
      <c r="A95" s="593" t="s">
        <v>70</v>
      </c>
      <c r="B95" s="593" t="s">
        <v>1401</v>
      </c>
      <c r="C95" s="593" t="s">
        <v>1402</v>
      </c>
      <c r="D95" s="593" t="s">
        <v>1403</v>
      </c>
      <c r="E95" s="594" t="s">
        <v>1404</v>
      </c>
      <c r="F95" s="595" t="s">
        <v>41</v>
      </c>
      <c r="G95" s="596" t="s">
        <v>51</v>
      </c>
      <c r="H95" s="559">
        <v>1772.41</v>
      </c>
      <c r="I95" s="596">
        <v>230</v>
      </c>
      <c r="J95" s="596"/>
      <c r="K95" s="597">
        <v>43247</v>
      </c>
      <c r="L95" s="598" t="s">
        <v>1405</v>
      </c>
      <c r="M95" s="596" t="s">
        <v>69</v>
      </c>
      <c r="N95" s="597">
        <v>41411</v>
      </c>
      <c r="O95" s="597">
        <v>41422</v>
      </c>
      <c r="P95" s="597">
        <v>41786</v>
      </c>
      <c r="Q95" s="597">
        <v>43247</v>
      </c>
      <c r="R95" s="559">
        <v>12000</v>
      </c>
      <c r="S95" s="559">
        <v>24000</v>
      </c>
      <c r="T95" s="559" t="s">
        <v>1406</v>
      </c>
      <c r="U95" s="599">
        <v>24000</v>
      </c>
      <c r="V95" s="599" t="s">
        <v>1407</v>
      </c>
      <c r="W95" s="599">
        <v>24000</v>
      </c>
      <c r="X95" s="599" t="s">
        <v>1408</v>
      </c>
      <c r="Y95" s="600">
        <v>6487.72</v>
      </c>
      <c r="Z95" s="600" t="s">
        <v>1409</v>
      </c>
      <c r="AA95" s="599">
        <v>35448.33</v>
      </c>
      <c r="AB95" s="599" t="s">
        <v>1410</v>
      </c>
      <c r="AC95" s="599">
        <v>35448.33</v>
      </c>
      <c r="AD95" s="599" t="s">
        <v>1403</v>
      </c>
      <c r="AE95" s="599">
        <v>1950.86</v>
      </c>
      <c r="AF95" s="599"/>
      <c r="AG95" s="599"/>
      <c r="AH95" s="599"/>
      <c r="AI95" s="599"/>
      <c r="AJ95" s="599"/>
      <c r="AK95" s="599"/>
      <c r="AL95" s="599"/>
      <c r="AM95" s="599"/>
      <c r="AN95" s="599"/>
      <c r="AO95" s="599"/>
      <c r="AP95" s="599"/>
      <c r="AQ95" s="599"/>
      <c r="AR95" s="599"/>
      <c r="AS95" s="599"/>
      <c r="AT95" s="601">
        <f>AC95</f>
        <v>35448.33</v>
      </c>
      <c r="AU95" s="559">
        <f>S95+U95+W95+Y95+AA95+AC95+AE95+AG95+AI95+AK95+AM95+AO95+AQ95</f>
        <v>151335.24</v>
      </c>
      <c r="AV95" s="602" t="s">
        <v>1411</v>
      </c>
      <c r="AW95" s="603" t="s">
        <v>1412</v>
      </c>
      <c r="AX95" s="604" t="s">
        <v>1413</v>
      </c>
      <c r="AY95" s="605" t="s">
        <v>1414</v>
      </c>
      <c r="AZ95" s="606">
        <v>2017001730</v>
      </c>
      <c r="BA95" s="605"/>
      <c r="BB95" s="607" t="s">
        <v>1415</v>
      </c>
      <c r="BC95" s="608"/>
      <c r="BD95" s="608"/>
      <c r="BE95" s="608"/>
      <c r="BF95" s="608"/>
      <c r="BG95" s="608"/>
      <c r="BH95" s="608"/>
      <c r="BI95" s="608"/>
      <c r="BJ95" s="608"/>
      <c r="BK95" s="608"/>
      <c r="BL95" s="608"/>
      <c r="BM95" s="608"/>
      <c r="BN95" s="608"/>
      <c r="BO95" s="608"/>
      <c r="BP95" s="608"/>
      <c r="BQ95" s="608"/>
      <c r="BR95" s="608"/>
      <c r="BS95" s="608"/>
      <c r="BT95" s="608"/>
      <c r="BU95" s="608"/>
      <c r="BV95" s="608"/>
      <c r="BW95" s="608"/>
      <c r="BX95" s="608"/>
    </row>
    <row r="96" spans="1:76" s="546" customFormat="1" ht="15.75" x14ac:dyDescent="0.25">
      <c r="A96" s="593" t="s">
        <v>1416</v>
      </c>
      <c r="B96" s="593" t="s">
        <v>1417</v>
      </c>
      <c r="C96" s="593" t="s">
        <v>1418</v>
      </c>
      <c r="D96" s="593" t="s">
        <v>1419</v>
      </c>
      <c r="E96" s="594" t="s">
        <v>1420</v>
      </c>
      <c r="F96" s="595" t="s">
        <v>41</v>
      </c>
      <c r="G96" s="595" t="s">
        <v>51</v>
      </c>
      <c r="H96" s="559">
        <v>1305.81</v>
      </c>
      <c r="I96" s="596">
        <v>230</v>
      </c>
      <c r="J96" s="596"/>
      <c r="K96" s="597" t="s">
        <v>596</v>
      </c>
      <c r="L96" s="598" t="s">
        <v>1421</v>
      </c>
      <c r="M96" s="596" t="s">
        <v>69</v>
      </c>
      <c r="N96" s="597">
        <v>41411</v>
      </c>
      <c r="O96" s="597">
        <v>41422</v>
      </c>
      <c r="P96" s="597">
        <v>41786</v>
      </c>
      <c r="Q96" s="597">
        <v>43247</v>
      </c>
      <c r="R96" s="559">
        <v>9550</v>
      </c>
      <c r="S96" s="559">
        <v>19100</v>
      </c>
      <c r="T96" s="559" t="s">
        <v>1422</v>
      </c>
      <c r="U96" s="599">
        <v>19100</v>
      </c>
      <c r="V96" s="599" t="s">
        <v>1423</v>
      </c>
      <c r="W96" s="599">
        <v>19100</v>
      </c>
      <c r="X96" s="599" t="s">
        <v>1424</v>
      </c>
      <c r="Y96" s="599">
        <v>4775</v>
      </c>
      <c r="Z96" s="599" t="s">
        <v>1425</v>
      </c>
      <c r="AA96" s="599" t="s">
        <v>1426</v>
      </c>
      <c r="AB96" s="599" t="s">
        <v>1427</v>
      </c>
      <c r="AC96" s="599">
        <v>26116.13</v>
      </c>
      <c r="AD96" s="599" t="s">
        <v>1428</v>
      </c>
      <c r="AE96" s="599">
        <v>2241.1295375</v>
      </c>
      <c r="AF96" s="599" t="s">
        <v>1429</v>
      </c>
      <c r="AG96" s="599">
        <v>1193.7761159979864</v>
      </c>
      <c r="AH96" s="599"/>
      <c r="AI96" s="599"/>
      <c r="AJ96" s="599"/>
      <c r="AK96" s="599"/>
      <c r="AL96" s="599"/>
      <c r="AM96" s="599"/>
      <c r="AN96" s="599"/>
      <c r="AO96" s="599"/>
      <c r="AP96" s="599"/>
      <c r="AQ96" s="599"/>
      <c r="AR96" s="599"/>
      <c r="AS96" s="599"/>
      <c r="AT96" s="601">
        <f>AG96+AE96+Y96+W96</f>
        <v>27309.905653497986</v>
      </c>
      <c r="AU96" s="559">
        <f>S96+U96+W96+Y96+AC96+AE96+AG96+AI96+AK96+AM96+AO96+AQ96</f>
        <v>91626.035653497995</v>
      </c>
      <c r="AV96" s="602" t="s">
        <v>1411</v>
      </c>
      <c r="AW96" s="603" t="s">
        <v>1430</v>
      </c>
      <c r="AX96" s="604" t="s">
        <v>1431</v>
      </c>
      <c r="AY96" s="605" t="s">
        <v>1432</v>
      </c>
      <c r="AZ96" s="606">
        <v>2017001675</v>
      </c>
      <c r="BA96" s="605"/>
      <c r="BB96" s="607" t="s">
        <v>1415</v>
      </c>
      <c r="BC96" s="545"/>
      <c r="BD96" s="545"/>
      <c r="BE96" s="545"/>
      <c r="BF96" s="545"/>
      <c r="BG96" s="545"/>
      <c r="BH96" s="545"/>
      <c r="BI96" s="545"/>
      <c r="BJ96" s="545"/>
      <c r="BK96" s="545"/>
      <c r="BL96" s="545"/>
      <c r="BM96" s="545"/>
      <c r="BN96" s="545"/>
      <c r="BO96" s="545"/>
      <c r="BP96" s="545"/>
      <c r="BQ96" s="545"/>
      <c r="BR96" s="545"/>
      <c r="BS96" s="545"/>
      <c r="BT96" s="545"/>
      <c r="BU96" s="545"/>
      <c r="BV96" s="545"/>
      <c r="BW96" s="545"/>
      <c r="BX96" s="545"/>
    </row>
    <row r="97" spans="1:76" s="609" customFormat="1" ht="15.75" x14ac:dyDescent="0.25">
      <c r="A97" s="593" t="s">
        <v>1433</v>
      </c>
      <c r="B97" s="593" t="s">
        <v>1434</v>
      </c>
      <c r="C97" s="593" t="s">
        <v>71</v>
      </c>
      <c r="D97" s="593" t="s">
        <v>1435</v>
      </c>
      <c r="E97" s="594" t="s">
        <v>1436</v>
      </c>
      <c r="F97" s="595" t="s">
        <v>41</v>
      </c>
      <c r="G97" s="596" t="s">
        <v>51</v>
      </c>
      <c r="H97" s="559">
        <v>83383.8</v>
      </c>
      <c r="I97" s="596">
        <v>100</v>
      </c>
      <c r="J97" s="596"/>
      <c r="K97" s="597">
        <v>41096</v>
      </c>
      <c r="L97" s="597" t="s">
        <v>1437</v>
      </c>
      <c r="M97" s="596" t="s">
        <v>44</v>
      </c>
      <c r="N97" s="597">
        <v>41096</v>
      </c>
      <c r="O97" s="597">
        <v>41099</v>
      </c>
      <c r="P97" s="597">
        <v>42193</v>
      </c>
      <c r="Q97" s="597">
        <v>43289</v>
      </c>
      <c r="R97" s="559">
        <v>27992.15</v>
      </c>
      <c r="S97" s="559">
        <v>1282845.72</v>
      </c>
      <c r="T97" s="559" t="s">
        <v>1438</v>
      </c>
      <c r="U97" s="599">
        <v>671056.56000000006</v>
      </c>
      <c r="V97" s="599" t="s">
        <v>1439</v>
      </c>
      <c r="W97" s="599">
        <v>527908.56999999995</v>
      </c>
      <c r="X97" s="599" t="s">
        <v>1440</v>
      </c>
      <c r="Y97" s="610">
        <v>833383.81</v>
      </c>
      <c r="Z97" s="611"/>
      <c r="AA97" s="599"/>
      <c r="AB97" s="599"/>
      <c r="AC97" s="599"/>
      <c r="AD97" s="599"/>
      <c r="AE97" s="599"/>
      <c r="AF97" s="599"/>
      <c r="AG97" s="599"/>
      <c r="AH97" s="599"/>
      <c r="AI97" s="599"/>
      <c r="AJ97" s="599"/>
      <c r="AK97" s="599"/>
      <c r="AL97" s="599"/>
      <c r="AM97" s="599"/>
      <c r="AN97" s="599"/>
      <c r="AO97" s="599"/>
      <c r="AP97" s="599"/>
      <c r="AQ97" s="599"/>
      <c r="AR97" s="599"/>
      <c r="AS97" s="599"/>
      <c r="AT97" s="601">
        <f>Y97</f>
        <v>833383.81</v>
      </c>
      <c r="AU97" s="559">
        <v>2481810.85</v>
      </c>
      <c r="AV97" s="602" t="s">
        <v>1441</v>
      </c>
      <c r="AW97" s="603" t="s">
        <v>859</v>
      </c>
      <c r="AX97" s="604" t="s">
        <v>860</v>
      </c>
      <c r="AY97" s="605" t="s">
        <v>861</v>
      </c>
      <c r="AZ97" s="606"/>
      <c r="BA97" s="605"/>
      <c r="BB97" s="607" t="s">
        <v>1442</v>
      </c>
      <c r="BC97" s="608"/>
      <c r="BD97" s="608"/>
      <c r="BE97" s="608"/>
      <c r="BF97" s="608"/>
      <c r="BG97" s="608"/>
      <c r="BH97" s="608"/>
      <c r="BI97" s="608"/>
      <c r="BJ97" s="608"/>
      <c r="BK97" s="608"/>
      <c r="BL97" s="608"/>
      <c r="BM97" s="608"/>
      <c r="BN97" s="608"/>
      <c r="BO97" s="608"/>
      <c r="BP97" s="608"/>
      <c r="BQ97" s="608"/>
      <c r="BR97" s="608"/>
      <c r="BS97" s="608"/>
      <c r="BT97" s="608"/>
      <c r="BU97" s="608"/>
      <c r="BV97" s="608"/>
      <c r="BW97" s="608"/>
      <c r="BX97" s="608"/>
    </row>
    <row r="98" spans="1:76" s="609" customFormat="1" ht="15" x14ac:dyDescent="0.25">
      <c r="A98" s="552" t="s">
        <v>104</v>
      </c>
      <c r="B98" s="552" t="s">
        <v>1443</v>
      </c>
      <c r="C98" s="552" t="s">
        <v>105</v>
      </c>
      <c r="D98" s="552" t="s">
        <v>1444</v>
      </c>
      <c r="E98" s="553" t="s">
        <v>1445</v>
      </c>
      <c r="F98" s="554" t="s">
        <v>41</v>
      </c>
      <c r="G98" s="552" t="s">
        <v>36</v>
      </c>
      <c r="H98" s="555">
        <v>14574.11</v>
      </c>
      <c r="I98" s="553">
        <v>212</v>
      </c>
      <c r="J98" s="553">
        <v>33903907</v>
      </c>
      <c r="K98" s="556">
        <v>43046</v>
      </c>
      <c r="L98" s="554" t="s">
        <v>77</v>
      </c>
      <c r="M98" s="552" t="s">
        <v>69</v>
      </c>
      <c r="N98" s="556">
        <v>42681</v>
      </c>
      <c r="O98" s="556">
        <v>42682</v>
      </c>
      <c r="P98" s="556">
        <v>43046</v>
      </c>
      <c r="Q98" s="612">
        <v>43411</v>
      </c>
      <c r="R98" s="557">
        <v>291482.09999999998</v>
      </c>
      <c r="S98" s="555">
        <v>291482.09999999998</v>
      </c>
      <c r="T98" s="552" t="s">
        <v>1446</v>
      </c>
      <c r="U98" s="555">
        <v>291482.09999999998</v>
      </c>
      <c r="V98" s="552" t="s">
        <v>1447</v>
      </c>
      <c r="W98" s="555"/>
      <c r="X98" s="555"/>
      <c r="Y98" s="555"/>
      <c r="Z98" s="555"/>
      <c r="AA98" s="555"/>
      <c r="AB98" s="555"/>
      <c r="AC98" s="555"/>
      <c r="AD98" s="555"/>
      <c r="AE98" s="555"/>
      <c r="AF98" s="555"/>
      <c r="AG98" s="555"/>
      <c r="AH98" s="555"/>
      <c r="AI98" s="555"/>
      <c r="AJ98" s="555"/>
      <c r="AK98" s="555"/>
      <c r="AL98" s="555"/>
      <c r="AM98" s="555"/>
      <c r="AN98" s="555"/>
      <c r="AO98" s="555"/>
      <c r="AP98" s="555"/>
      <c r="AQ98" s="555"/>
      <c r="AR98" s="555"/>
      <c r="AS98" s="555"/>
      <c r="AT98" s="558">
        <f>S98</f>
        <v>291482.09999999998</v>
      </c>
      <c r="AU98" s="559">
        <f>S98+U98+W98+Y98+AA98+AC98+AE98+AG98+AI98+AK98+AM98+AO98+AQ98</f>
        <v>582964.19999999995</v>
      </c>
      <c r="AV98" s="602" t="s">
        <v>1411</v>
      </c>
      <c r="AW98" s="552" t="s">
        <v>1271</v>
      </c>
      <c r="AX98" s="552" t="s">
        <v>1448</v>
      </c>
      <c r="AY98" s="554" t="s">
        <v>1449</v>
      </c>
      <c r="AZ98" s="606">
        <v>2016005497</v>
      </c>
      <c r="BA98" s="554">
        <v>16001515</v>
      </c>
      <c r="BB98" s="552" t="s">
        <v>1450</v>
      </c>
      <c r="BC98" s="608"/>
      <c r="BD98" s="608"/>
      <c r="BE98" s="608"/>
      <c r="BF98" s="608"/>
      <c r="BG98" s="608"/>
      <c r="BH98" s="608"/>
      <c r="BI98" s="608"/>
      <c r="BJ98" s="608"/>
      <c r="BK98" s="608"/>
      <c r="BL98" s="608"/>
      <c r="BM98" s="608"/>
      <c r="BN98" s="608"/>
      <c r="BO98" s="608"/>
      <c r="BP98" s="608"/>
      <c r="BQ98" s="608"/>
      <c r="BR98" s="608"/>
      <c r="BS98" s="608"/>
      <c r="BT98" s="608"/>
      <c r="BU98" s="608"/>
      <c r="BV98" s="608"/>
      <c r="BW98" s="608"/>
      <c r="BX98" s="608"/>
    </row>
    <row r="99" spans="1:76" s="609" customFormat="1" ht="15" x14ac:dyDescent="0.25">
      <c r="A99" s="552" t="s">
        <v>1274</v>
      </c>
      <c r="B99" s="552" t="s">
        <v>1451</v>
      </c>
      <c r="C99" s="552" t="s">
        <v>1276</v>
      </c>
      <c r="D99" s="552" t="s">
        <v>1452</v>
      </c>
      <c r="E99" s="553" t="s">
        <v>1453</v>
      </c>
      <c r="F99" s="554" t="s">
        <v>41</v>
      </c>
      <c r="G99" s="552" t="s">
        <v>51</v>
      </c>
      <c r="H99" s="557">
        <v>4003.32</v>
      </c>
      <c r="I99" s="553">
        <v>212</v>
      </c>
      <c r="J99" s="553">
        <v>33903907</v>
      </c>
      <c r="K99" s="553" t="s">
        <v>34</v>
      </c>
      <c r="L99" s="595" t="s">
        <v>34</v>
      </c>
      <c r="M99" s="552" t="s">
        <v>69</v>
      </c>
      <c r="N99" s="556">
        <v>42682</v>
      </c>
      <c r="O99" s="556">
        <v>42683</v>
      </c>
      <c r="P99" s="556">
        <v>43047</v>
      </c>
      <c r="Q99" s="612">
        <v>43412</v>
      </c>
      <c r="R99" s="557">
        <v>80066.5</v>
      </c>
      <c r="S99" s="555">
        <v>80066.5</v>
      </c>
      <c r="T99" s="552" t="s">
        <v>1454</v>
      </c>
      <c r="U99" s="555">
        <v>80066.5</v>
      </c>
      <c r="V99" s="552" t="s">
        <v>1455</v>
      </c>
      <c r="W99" s="555"/>
      <c r="X99" s="555"/>
      <c r="Y99" s="555"/>
      <c r="Z99" s="555"/>
      <c r="AA99" s="555"/>
      <c r="AB99" s="555"/>
      <c r="AC99" s="555"/>
      <c r="AD99" s="555"/>
      <c r="AE99" s="555"/>
      <c r="AF99" s="555"/>
      <c r="AG99" s="555"/>
      <c r="AH99" s="555"/>
      <c r="AI99" s="555"/>
      <c r="AJ99" s="555"/>
      <c r="AK99" s="555"/>
      <c r="AL99" s="555"/>
      <c r="AM99" s="555"/>
      <c r="AN99" s="555"/>
      <c r="AO99" s="555"/>
      <c r="AP99" s="555"/>
      <c r="AQ99" s="555"/>
      <c r="AR99" s="555"/>
      <c r="AS99" s="555"/>
      <c r="AT99" s="558">
        <f>S99</f>
        <v>80066.5</v>
      </c>
      <c r="AU99" s="559">
        <f>S99+U99+W99+Y99+AA99+AC99+AE99+AG99+AI99+AK99+AM99+AO99+AQ99</f>
        <v>160133</v>
      </c>
      <c r="AV99" s="602" t="s">
        <v>275</v>
      </c>
      <c r="AW99" s="552" t="s">
        <v>1279</v>
      </c>
      <c r="AX99" s="552" t="s">
        <v>1280</v>
      </c>
      <c r="AY99" s="554" t="s">
        <v>1281</v>
      </c>
      <c r="AZ99" s="606">
        <v>2016005462</v>
      </c>
      <c r="BA99" s="554">
        <v>16001407</v>
      </c>
      <c r="BB99" s="552" t="s">
        <v>1450</v>
      </c>
      <c r="BC99" s="608"/>
      <c r="BD99" s="608"/>
      <c r="BE99" s="608"/>
      <c r="BF99" s="608"/>
      <c r="BG99" s="608"/>
      <c r="BH99" s="608"/>
      <c r="BI99" s="608"/>
      <c r="BJ99" s="608"/>
      <c r="BK99" s="608"/>
      <c r="BL99" s="608"/>
      <c r="BM99" s="608"/>
      <c r="BN99" s="608"/>
      <c r="BO99" s="608"/>
      <c r="BP99" s="608"/>
      <c r="BQ99" s="608"/>
      <c r="BR99" s="608"/>
      <c r="BS99" s="608"/>
      <c r="BT99" s="608"/>
      <c r="BU99" s="608"/>
      <c r="BV99" s="608"/>
      <c r="BW99" s="608"/>
      <c r="BX99" s="608"/>
    </row>
    <row r="100" spans="1:76" s="609" customFormat="1" ht="15.75" x14ac:dyDescent="0.25">
      <c r="A100" s="593" t="s">
        <v>1456</v>
      </c>
      <c r="B100" s="593" t="s">
        <v>1457</v>
      </c>
      <c r="C100" s="593" t="s">
        <v>1458</v>
      </c>
      <c r="D100" s="593" t="s">
        <v>1459</v>
      </c>
      <c r="E100" s="594" t="s">
        <v>1460</v>
      </c>
      <c r="F100" s="595" t="s">
        <v>41</v>
      </c>
      <c r="G100" s="596" t="s">
        <v>42</v>
      </c>
      <c r="H100" s="559" t="s">
        <v>43</v>
      </c>
      <c r="I100" s="596">
        <v>230</v>
      </c>
      <c r="J100" s="596"/>
      <c r="K100" s="597" t="s">
        <v>43</v>
      </c>
      <c r="L100" s="595" t="s">
        <v>34</v>
      </c>
      <c r="M100" s="596" t="s">
        <v>44</v>
      </c>
      <c r="N100" s="597">
        <v>41144</v>
      </c>
      <c r="O100" s="597">
        <v>41785</v>
      </c>
      <c r="P100" s="597">
        <v>42605</v>
      </c>
      <c r="Q100" s="597" t="s">
        <v>34</v>
      </c>
      <c r="R100" s="559">
        <v>9555</v>
      </c>
      <c r="S100" s="559">
        <v>198000</v>
      </c>
      <c r="T100" s="559" t="s">
        <v>250</v>
      </c>
      <c r="U100" s="599">
        <v>0</v>
      </c>
      <c r="V100" s="599"/>
      <c r="W100" s="599">
        <v>0</v>
      </c>
      <c r="X100" s="599"/>
      <c r="Y100" s="599">
        <v>0</v>
      </c>
      <c r="Z100" s="599"/>
      <c r="AA100" s="599">
        <v>0</v>
      </c>
      <c r="AB100" s="599"/>
      <c r="AC100" s="599"/>
      <c r="AD100" s="599"/>
      <c r="AE100" s="599"/>
      <c r="AF100" s="599"/>
      <c r="AG100" s="599"/>
      <c r="AH100" s="599"/>
      <c r="AI100" s="599"/>
      <c r="AJ100" s="599"/>
      <c r="AK100" s="599"/>
      <c r="AL100" s="599"/>
      <c r="AM100" s="599"/>
      <c r="AN100" s="599"/>
      <c r="AO100" s="599"/>
      <c r="AP100" s="599"/>
      <c r="AQ100" s="599"/>
      <c r="AR100" s="599"/>
      <c r="AS100" s="599"/>
      <c r="AT100" s="596" t="s">
        <v>34</v>
      </c>
      <c r="AU100" s="559">
        <f>S100+U100+W100+Y100+AA100+AC100+AE100+AG100+AI100+AK100+AM100+AO100+AQ100</f>
        <v>198000</v>
      </c>
      <c r="AV100" s="602" t="s">
        <v>1461</v>
      </c>
      <c r="AW100" s="603"/>
      <c r="AX100" s="604"/>
      <c r="AY100" s="605"/>
      <c r="AZ100" s="606"/>
      <c r="BA100" s="605"/>
      <c r="BB100" s="607" t="s">
        <v>1462</v>
      </c>
    </row>
    <row r="101" spans="1:76" s="622" customFormat="1" ht="14.25" x14ac:dyDescent="0.2">
      <c r="A101" s="613" t="s">
        <v>1463</v>
      </c>
      <c r="B101" s="613" t="s">
        <v>1464</v>
      </c>
      <c r="C101" s="613" t="s">
        <v>1465</v>
      </c>
      <c r="D101" s="613" t="s">
        <v>1466</v>
      </c>
      <c r="E101" s="614" t="s">
        <v>1467</v>
      </c>
      <c r="F101" s="615" t="s">
        <v>35</v>
      </c>
      <c r="G101" s="616" t="s">
        <v>34</v>
      </c>
      <c r="H101" s="616" t="s">
        <v>1468</v>
      </c>
      <c r="I101" s="616">
        <v>100</v>
      </c>
      <c r="J101" s="616">
        <v>44905223</v>
      </c>
      <c r="K101" s="616" t="s">
        <v>34</v>
      </c>
      <c r="L101" s="615" t="s">
        <v>77</v>
      </c>
      <c r="M101" s="613" t="s">
        <v>35</v>
      </c>
      <c r="N101" s="617">
        <v>42152</v>
      </c>
      <c r="O101" s="617">
        <v>42156</v>
      </c>
      <c r="P101" s="617">
        <v>42885</v>
      </c>
      <c r="Q101" s="616" t="s">
        <v>34</v>
      </c>
      <c r="R101" s="613" t="s">
        <v>1469</v>
      </c>
      <c r="S101" s="618">
        <v>3610.9</v>
      </c>
      <c r="T101" s="613"/>
      <c r="U101" s="613"/>
      <c r="V101" s="613"/>
      <c r="W101" s="618"/>
      <c r="X101" s="618"/>
      <c r="Y101" s="618"/>
      <c r="Z101" s="618"/>
      <c r="AA101" s="618"/>
      <c r="AB101" s="618"/>
      <c r="AC101" s="618"/>
      <c r="AD101" s="618"/>
      <c r="AE101" s="618"/>
      <c r="AF101" s="618"/>
      <c r="AG101" s="618"/>
      <c r="AH101" s="618"/>
      <c r="AI101" s="618"/>
      <c r="AJ101" s="618"/>
      <c r="AK101" s="618"/>
      <c r="AL101" s="618"/>
      <c r="AM101" s="618"/>
      <c r="AN101" s="618"/>
      <c r="AO101" s="618"/>
      <c r="AP101" s="618"/>
      <c r="AQ101" s="618"/>
      <c r="AR101" s="618"/>
      <c r="AS101" s="618"/>
      <c r="AT101" s="619" t="s">
        <v>34</v>
      </c>
      <c r="AU101" s="620">
        <f>S101+U101+W101+Y101+AA101+AC101+AE101+AG101+AI101+AK101+AM101+AO101+AQ101</f>
        <v>3610.9</v>
      </c>
      <c r="AV101" s="621" t="s">
        <v>1470</v>
      </c>
      <c r="AW101" s="613" t="s">
        <v>1471</v>
      </c>
      <c r="AX101" s="613" t="s">
        <v>1472</v>
      </c>
      <c r="AY101" s="615" t="s">
        <v>1473</v>
      </c>
      <c r="AZ101" s="615">
        <v>2014009870</v>
      </c>
      <c r="BA101" s="615">
        <v>33057</v>
      </c>
      <c r="BB101" s="613" t="s">
        <v>1474</v>
      </c>
    </row>
    <row r="102" spans="1:76" s="622" customFormat="1" ht="15.75" x14ac:dyDescent="0.25">
      <c r="A102" s="623" t="s">
        <v>1475</v>
      </c>
      <c r="B102" s="623" t="s">
        <v>1476</v>
      </c>
      <c r="C102" s="623" t="s">
        <v>1477</v>
      </c>
      <c r="D102" s="623" t="s">
        <v>1478</v>
      </c>
      <c r="E102" s="624" t="s">
        <v>1479</v>
      </c>
      <c r="F102" s="625" t="s">
        <v>41</v>
      </c>
      <c r="G102" s="626" t="s">
        <v>36</v>
      </c>
      <c r="H102" s="627">
        <v>33094.78</v>
      </c>
      <c r="I102" s="626">
        <v>212</v>
      </c>
      <c r="J102" s="626">
        <v>33903927</v>
      </c>
      <c r="K102" s="628">
        <v>43553</v>
      </c>
      <c r="L102" s="629" t="s">
        <v>34</v>
      </c>
      <c r="M102" s="626" t="s">
        <v>1480</v>
      </c>
      <c r="N102" s="628">
        <v>42002</v>
      </c>
      <c r="O102" s="628">
        <v>42003</v>
      </c>
      <c r="P102" s="628">
        <v>42367</v>
      </c>
      <c r="Q102" s="628">
        <v>43374</v>
      </c>
      <c r="R102" s="627" t="s">
        <v>69</v>
      </c>
      <c r="S102" s="627">
        <v>560000</v>
      </c>
      <c r="T102" s="627" t="s">
        <v>1481</v>
      </c>
      <c r="U102" s="630">
        <v>560000</v>
      </c>
      <c r="V102" s="630" t="s">
        <v>1482</v>
      </c>
      <c r="W102" s="630">
        <v>618666.61</v>
      </c>
      <c r="X102" s="630" t="s">
        <v>1483</v>
      </c>
      <c r="Y102" s="630">
        <v>661895.68999999994</v>
      </c>
      <c r="Z102" s="630" t="s">
        <v>1484</v>
      </c>
      <c r="AA102" s="630">
        <v>0</v>
      </c>
      <c r="AB102" s="630"/>
      <c r="AC102" s="630"/>
      <c r="AD102" s="630" t="s">
        <v>1478</v>
      </c>
      <c r="AE102" s="630" t="s">
        <v>1485</v>
      </c>
      <c r="AF102" s="630" t="s">
        <v>1486</v>
      </c>
      <c r="AG102" s="630">
        <v>58666.61</v>
      </c>
      <c r="AH102" s="630" t="s">
        <v>1482</v>
      </c>
      <c r="AI102" s="630" t="s">
        <v>187</v>
      </c>
      <c r="AJ102" s="630" t="s">
        <v>1487</v>
      </c>
      <c r="AK102" s="630">
        <v>43229.08</v>
      </c>
      <c r="AL102" s="630" t="s">
        <v>1488</v>
      </c>
      <c r="AM102" s="630">
        <v>18558.560000000001</v>
      </c>
      <c r="AN102" s="630"/>
      <c r="AO102" s="630"/>
      <c r="AP102" s="630"/>
      <c r="AQ102" s="630"/>
      <c r="AR102" s="630"/>
      <c r="AS102" s="630"/>
      <c r="AT102" s="631">
        <f>Y102</f>
        <v>661895.68999999994</v>
      </c>
      <c r="AU102" s="620">
        <f>S102+U102+W102+Y102+AA102+AC102+AG102+AK102+AM102+AO102+AQ102</f>
        <v>2521016.5499999998</v>
      </c>
      <c r="AV102" s="632" t="s">
        <v>275</v>
      </c>
      <c r="AW102" s="633" t="s">
        <v>1489</v>
      </c>
      <c r="AX102" s="634" t="s">
        <v>1490</v>
      </c>
      <c r="AY102" s="625" t="s">
        <v>1491</v>
      </c>
      <c r="AZ102" s="635">
        <v>2014010787</v>
      </c>
      <c r="BA102" s="625">
        <v>32348</v>
      </c>
      <c r="BB102" s="636" t="s">
        <v>1492</v>
      </c>
    </row>
    <row r="103" spans="1:76" s="622" customFormat="1" ht="15.75" x14ac:dyDescent="0.25">
      <c r="A103" s="637" t="s">
        <v>45</v>
      </c>
      <c r="B103" s="637" t="s">
        <v>46</v>
      </c>
      <c r="C103" s="637" t="s">
        <v>47</v>
      </c>
      <c r="D103" s="637" t="s">
        <v>48</v>
      </c>
      <c r="E103" s="624" t="s">
        <v>49</v>
      </c>
      <c r="F103" s="625" t="s">
        <v>41</v>
      </c>
      <c r="G103" s="626" t="s">
        <v>51</v>
      </c>
      <c r="H103" s="620">
        <v>56981.27</v>
      </c>
      <c r="I103" s="638" t="s">
        <v>1493</v>
      </c>
      <c r="J103" s="638" t="s">
        <v>1494</v>
      </c>
      <c r="K103" s="639">
        <v>43487</v>
      </c>
      <c r="L103" s="625" t="s">
        <v>34</v>
      </c>
      <c r="M103" s="626" t="s">
        <v>44</v>
      </c>
      <c r="N103" s="639">
        <v>41564</v>
      </c>
      <c r="O103" s="639">
        <v>41568</v>
      </c>
      <c r="P103" s="639">
        <v>41932</v>
      </c>
      <c r="Q103" s="628">
        <v>43393</v>
      </c>
      <c r="R103" s="620">
        <v>80728.87</v>
      </c>
      <c r="S103" s="620">
        <v>825919.68</v>
      </c>
      <c r="T103" s="620" t="s">
        <v>252</v>
      </c>
      <c r="U103" s="630">
        <v>845217.24</v>
      </c>
      <c r="V103" s="630" t="s">
        <v>253</v>
      </c>
      <c r="W103" s="630">
        <v>904957.68</v>
      </c>
      <c r="X103" s="630" t="s">
        <v>50</v>
      </c>
      <c r="Y103" s="630">
        <v>968746.44</v>
      </c>
      <c r="Z103" s="630" t="s">
        <v>163</v>
      </c>
      <c r="AA103" s="630">
        <v>1139625.3</v>
      </c>
      <c r="AB103" s="630"/>
      <c r="AC103" s="630"/>
      <c r="AD103" s="630" t="s">
        <v>258</v>
      </c>
      <c r="AE103" s="630">
        <v>14361.85</v>
      </c>
      <c r="AF103" s="630" t="s">
        <v>259</v>
      </c>
      <c r="AG103" s="630" t="s">
        <v>52</v>
      </c>
      <c r="AH103" s="630" t="s">
        <v>260</v>
      </c>
      <c r="AI103" s="630">
        <v>105425.15</v>
      </c>
      <c r="AJ103" s="630" t="s">
        <v>261</v>
      </c>
      <c r="AK103" s="630">
        <v>178694.74</v>
      </c>
      <c r="AL103" s="630" t="s">
        <v>259</v>
      </c>
      <c r="AM103" s="630" t="s">
        <v>187</v>
      </c>
      <c r="AN103" s="630" t="s">
        <v>262</v>
      </c>
      <c r="AO103" s="630">
        <v>41356.730000000003</v>
      </c>
      <c r="AP103" s="640" t="s">
        <v>1495</v>
      </c>
      <c r="AQ103" s="630" t="s">
        <v>1496</v>
      </c>
      <c r="AR103" s="630" t="s">
        <v>1497</v>
      </c>
      <c r="AS103" s="641">
        <v>14979.73</v>
      </c>
      <c r="AT103" s="619">
        <v>1160366.52</v>
      </c>
      <c r="AU103" s="620">
        <f>S103+U103+W103+Y103+AA103+AC103+AE103+AI103+AK103++AO103+AS103</f>
        <v>5039284.540000001</v>
      </c>
      <c r="AV103" s="632" t="s">
        <v>275</v>
      </c>
      <c r="AW103" s="642" t="s">
        <v>53</v>
      </c>
      <c r="AX103" s="634" t="s">
        <v>54</v>
      </c>
      <c r="AY103" s="643" t="s">
        <v>55</v>
      </c>
      <c r="AZ103" s="635">
        <v>2014006898</v>
      </c>
      <c r="BA103" s="625">
        <v>28619</v>
      </c>
      <c r="BB103" s="644" t="s">
        <v>1498</v>
      </c>
      <c r="BC103" s="645"/>
      <c r="BD103" s="645"/>
      <c r="BE103" s="645"/>
      <c r="BF103" s="645"/>
      <c r="BG103" s="645"/>
      <c r="BH103" s="645"/>
      <c r="BI103" s="645"/>
      <c r="BJ103" s="645"/>
      <c r="BK103" s="645"/>
      <c r="BL103" s="645"/>
      <c r="BM103" s="645"/>
      <c r="BN103" s="645"/>
      <c r="BO103" s="645"/>
      <c r="BP103" s="645"/>
      <c r="BQ103" s="645"/>
      <c r="BR103" s="645"/>
      <c r="BS103" s="645"/>
      <c r="BT103" s="645"/>
      <c r="BU103" s="645"/>
      <c r="BV103" s="645"/>
      <c r="BW103" s="645"/>
      <c r="BX103" s="645"/>
    </row>
    <row r="104" spans="1:76" s="622" customFormat="1" ht="15.75" x14ac:dyDescent="0.25">
      <c r="A104" s="623" t="s">
        <v>1499</v>
      </c>
      <c r="B104" s="623" t="s">
        <v>960</v>
      </c>
      <c r="C104" s="623" t="s">
        <v>728</v>
      </c>
      <c r="D104" s="623" t="s">
        <v>962</v>
      </c>
      <c r="E104" s="624" t="s">
        <v>1500</v>
      </c>
      <c r="F104" s="625" t="s">
        <v>41</v>
      </c>
      <c r="G104" s="626" t="s">
        <v>36</v>
      </c>
      <c r="H104" s="627">
        <v>27440.81</v>
      </c>
      <c r="I104" s="626">
        <v>212007602</v>
      </c>
      <c r="J104" s="626">
        <v>33903901</v>
      </c>
      <c r="K104" s="639">
        <v>43124</v>
      </c>
      <c r="L104" s="646" t="s">
        <v>34</v>
      </c>
      <c r="M104" s="626" t="s">
        <v>44</v>
      </c>
      <c r="N104" s="639">
        <v>41571</v>
      </c>
      <c r="O104" s="639">
        <v>41572</v>
      </c>
      <c r="P104" s="639">
        <v>41937</v>
      </c>
      <c r="Q104" s="639">
        <v>43397</v>
      </c>
      <c r="R104" s="627" t="s">
        <v>65</v>
      </c>
      <c r="S104" s="627">
        <v>469554.99</v>
      </c>
      <c r="T104" s="627" t="s">
        <v>1501</v>
      </c>
      <c r="U104" s="630">
        <v>469554.99</v>
      </c>
      <c r="V104" s="630" t="s">
        <v>1502</v>
      </c>
      <c r="W104" s="630">
        <v>501223.28</v>
      </c>
      <c r="X104" s="630" t="s">
        <v>1503</v>
      </c>
      <c r="Y104" s="630">
        <v>548816.26</v>
      </c>
      <c r="Z104" s="630" t="s">
        <v>1504</v>
      </c>
      <c r="AA104" s="630">
        <v>548816.26</v>
      </c>
      <c r="AB104" s="630" t="s">
        <v>1505</v>
      </c>
      <c r="AC104" s="630">
        <v>562743.56999999995</v>
      </c>
      <c r="AD104" s="630" t="s">
        <v>962</v>
      </c>
      <c r="AE104" s="630" t="s">
        <v>52</v>
      </c>
      <c r="AF104" s="630" t="s">
        <v>962</v>
      </c>
      <c r="AG104" s="630">
        <v>31668.29</v>
      </c>
      <c r="AH104" s="630" t="s">
        <v>962</v>
      </c>
      <c r="AI104" s="630" t="s">
        <v>1506</v>
      </c>
      <c r="AJ104" s="630" t="s">
        <v>962</v>
      </c>
      <c r="AK104" s="630" t="s">
        <v>1223</v>
      </c>
      <c r="AL104" s="630" t="s">
        <v>962</v>
      </c>
      <c r="AM104" s="630" t="s">
        <v>52</v>
      </c>
      <c r="AN104" s="630" t="s">
        <v>962</v>
      </c>
      <c r="AO104" s="630" t="s">
        <v>1507</v>
      </c>
      <c r="AP104" s="630" t="s">
        <v>1508</v>
      </c>
      <c r="AQ104" s="630">
        <v>47592.98</v>
      </c>
      <c r="AR104" s="630" t="s">
        <v>1509</v>
      </c>
      <c r="AS104" s="630">
        <v>13927.31</v>
      </c>
      <c r="AT104" s="630">
        <f>548816.26+AS104</f>
        <v>562743.57000000007</v>
      </c>
      <c r="AU104" s="620">
        <f>S104+U104+W104+Y104+AA104+AC104+AG104+AQ104+AS104</f>
        <v>3193897.93</v>
      </c>
      <c r="AV104" s="632" t="s">
        <v>360</v>
      </c>
      <c r="AW104" s="642" t="s">
        <v>1510</v>
      </c>
      <c r="AX104" s="634" t="s">
        <v>733</v>
      </c>
      <c r="AY104" s="643" t="s">
        <v>734</v>
      </c>
      <c r="AZ104" s="635">
        <v>2013009169</v>
      </c>
      <c r="BA104" s="625">
        <v>28719</v>
      </c>
      <c r="BB104" s="644" t="s">
        <v>1498</v>
      </c>
      <c r="BC104" s="645"/>
      <c r="BD104" s="645"/>
      <c r="BE104" s="645"/>
      <c r="BF104" s="645"/>
      <c r="BG104" s="645"/>
      <c r="BH104" s="645"/>
      <c r="BI104" s="645"/>
      <c r="BJ104" s="645"/>
      <c r="BK104" s="645"/>
      <c r="BL104" s="645"/>
      <c r="BM104" s="645"/>
      <c r="BN104" s="645"/>
      <c r="BO104" s="645"/>
      <c r="BP104" s="645"/>
      <c r="BQ104" s="645"/>
      <c r="BR104" s="645"/>
      <c r="BS104" s="645"/>
      <c r="BT104" s="645"/>
      <c r="BU104" s="645"/>
      <c r="BV104" s="645"/>
      <c r="BW104" s="645"/>
      <c r="BX104" s="645"/>
    </row>
    <row r="105" spans="1:76" s="622" customFormat="1" ht="14.25" x14ac:dyDescent="0.2">
      <c r="A105" s="613" t="s">
        <v>107</v>
      </c>
      <c r="B105" s="613" t="s">
        <v>1511</v>
      </c>
      <c r="C105" s="613" t="s">
        <v>109</v>
      </c>
      <c r="D105" s="613" t="s">
        <v>1512</v>
      </c>
      <c r="E105" s="616" t="s">
        <v>1513</v>
      </c>
      <c r="F105" s="615" t="s">
        <v>41</v>
      </c>
      <c r="G105" s="613" t="s">
        <v>36</v>
      </c>
      <c r="H105" s="618">
        <v>5150</v>
      </c>
      <c r="I105" s="616">
        <v>230</v>
      </c>
      <c r="J105" s="616">
        <v>33903913</v>
      </c>
      <c r="K105" s="617">
        <v>43517</v>
      </c>
      <c r="L105" s="615" t="s">
        <v>77</v>
      </c>
      <c r="M105" s="626" t="s">
        <v>44</v>
      </c>
      <c r="N105" s="617">
        <v>42692</v>
      </c>
      <c r="O105" s="617">
        <v>42695</v>
      </c>
      <c r="P105" s="617">
        <v>43059</v>
      </c>
      <c r="Q105" s="647">
        <v>43424</v>
      </c>
      <c r="R105" s="648">
        <v>102999.95</v>
      </c>
      <c r="S105" s="618">
        <v>102999.95</v>
      </c>
      <c r="T105" s="613" t="s">
        <v>1514</v>
      </c>
      <c r="U105" s="618">
        <v>102999.96</v>
      </c>
      <c r="V105" s="613" t="s">
        <v>377</v>
      </c>
      <c r="W105" s="618"/>
      <c r="X105" s="618"/>
      <c r="Y105" s="618"/>
      <c r="Z105" s="618"/>
      <c r="AA105" s="618"/>
      <c r="AB105" s="618"/>
      <c r="AC105" s="618"/>
      <c r="AD105" s="618" t="s">
        <v>1515</v>
      </c>
      <c r="AE105" s="618">
        <v>2613.83</v>
      </c>
      <c r="AF105" s="618"/>
      <c r="AG105" s="618"/>
      <c r="AH105" s="618"/>
      <c r="AI105" s="618"/>
      <c r="AJ105" s="618"/>
      <c r="AK105" s="618"/>
      <c r="AL105" s="618"/>
      <c r="AM105" s="618"/>
      <c r="AN105" s="618"/>
      <c r="AO105" s="618"/>
      <c r="AP105" s="618"/>
      <c r="AQ105" s="618"/>
      <c r="AR105" s="618"/>
      <c r="AS105" s="618"/>
      <c r="AT105" s="619">
        <f>AE105+U105</f>
        <v>105613.79000000001</v>
      </c>
      <c r="AU105" s="620">
        <f>S105+U105+W105+Y105+AA105+AC105+AE105+AG105+AI105+AK105+AM105+AO105+AQ105</f>
        <v>208613.74</v>
      </c>
      <c r="AV105" s="621" t="s">
        <v>1516</v>
      </c>
      <c r="AW105" s="613" t="s">
        <v>1517</v>
      </c>
      <c r="AX105" s="613" t="s">
        <v>1518</v>
      </c>
      <c r="AY105" s="615" t="s">
        <v>1519</v>
      </c>
      <c r="AZ105" s="635">
        <v>2016005356</v>
      </c>
      <c r="BA105" s="615">
        <v>16001378</v>
      </c>
      <c r="BB105" s="613" t="s">
        <v>1520</v>
      </c>
      <c r="BC105" s="645"/>
      <c r="BD105" s="645"/>
      <c r="BE105" s="645"/>
      <c r="BF105" s="645"/>
      <c r="BG105" s="645"/>
      <c r="BH105" s="645"/>
      <c r="BI105" s="645"/>
      <c r="BJ105" s="645"/>
      <c r="BK105" s="645"/>
      <c r="BL105" s="645"/>
      <c r="BM105" s="645"/>
      <c r="BN105" s="645"/>
      <c r="BO105" s="645"/>
      <c r="BP105" s="645"/>
      <c r="BQ105" s="645"/>
      <c r="BR105" s="645"/>
      <c r="BS105" s="645"/>
      <c r="BT105" s="645"/>
      <c r="BU105" s="645"/>
      <c r="BV105" s="645"/>
      <c r="BW105" s="645"/>
      <c r="BX105" s="645"/>
    </row>
    <row r="106" spans="1:76" s="622" customFormat="1" ht="14.25" x14ac:dyDescent="0.2">
      <c r="A106" s="649" t="s">
        <v>929</v>
      </c>
      <c r="B106" s="649" t="s">
        <v>1521</v>
      </c>
      <c r="C106" s="649" t="s">
        <v>931</v>
      </c>
      <c r="D106" s="649" t="s">
        <v>1522</v>
      </c>
      <c r="E106" s="650" t="s">
        <v>1523</v>
      </c>
      <c r="F106" s="651" t="s">
        <v>41</v>
      </c>
      <c r="G106" s="649" t="s">
        <v>36</v>
      </c>
      <c r="H106" s="652">
        <v>28008</v>
      </c>
      <c r="I106" s="650">
        <v>212007602</v>
      </c>
      <c r="J106" s="650">
        <v>33903913</v>
      </c>
      <c r="K106" s="653">
        <v>42572</v>
      </c>
      <c r="L106" s="651" t="s">
        <v>77</v>
      </c>
      <c r="M106" s="654" t="s">
        <v>44</v>
      </c>
      <c r="N106" s="653">
        <v>42281</v>
      </c>
      <c r="O106" s="653">
        <v>42313</v>
      </c>
      <c r="P106" s="653">
        <v>43408</v>
      </c>
      <c r="Q106" s="650" t="s">
        <v>77</v>
      </c>
      <c r="R106" s="655">
        <v>46680</v>
      </c>
      <c r="S106" s="652">
        <v>560160</v>
      </c>
      <c r="T106" s="649" t="s">
        <v>424</v>
      </c>
      <c r="U106" s="649"/>
      <c r="V106" s="649"/>
      <c r="W106" s="652"/>
      <c r="X106" s="652"/>
      <c r="Y106" s="652"/>
      <c r="Z106" s="652"/>
      <c r="AA106" s="652"/>
      <c r="AB106" s="652"/>
      <c r="AC106" s="652"/>
      <c r="AD106" s="652"/>
      <c r="AE106" s="652"/>
      <c r="AF106" s="652"/>
      <c r="AG106" s="652"/>
      <c r="AH106" s="652"/>
      <c r="AI106" s="652"/>
      <c r="AJ106" s="652"/>
      <c r="AK106" s="652"/>
      <c r="AL106" s="652"/>
      <c r="AM106" s="652"/>
      <c r="AN106" s="652"/>
      <c r="AO106" s="652"/>
      <c r="AP106" s="652"/>
      <c r="AQ106" s="652"/>
      <c r="AR106" s="652"/>
      <c r="AS106" s="652"/>
      <c r="AT106" s="656">
        <f>S106</f>
        <v>560160</v>
      </c>
      <c r="AU106" s="657">
        <f>S106+U106+W106+Y106+AA106+AC106+AE106+AG106+AI106+AK106+AM106+AO106+AQ106</f>
        <v>560160</v>
      </c>
      <c r="AV106" s="658" t="s">
        <v>925</v>
      </c>
      <c r="AW106" s="649" t="s">
        <v>935</v>
      </c>
      <c r="AX106" s="649" t="s">
        <v>936</v>
      </c>
      <c r="AY106" s="651" t="s">
        <v>937</v>
      </c>
      <c r="AZ106" s="659">
        <v>2015007965</v>
      </c>
      <c r="BA106" s="651">
        <v>34297</v>
      </c>
      <c r="BB106" s="649" t="s">
        <v>1524</v>
      </c>
      <c r="BC106" s="660"/>
    </row>
    <row r="107" spans="1:76" s="660" customFormat="1" ht="15" x14ac:dyDescent="0.2">
      <c r="A107" s="661" t="s">
        <v>120</v>
      </c>
      <c r="B107" s="661" t="s">
        <v>1525</v>
      </c>
      <c r="C107" s="661" t="s">
        <v>122</v>
      </c>
      <c r="D107" s="661" t="s">
        <v>123</v>
      </c>
      <c r="E107" s="662" t="s">
        <v>124</v>
      </c>
      <c r="F107" s="663" t="s">
        <v>41</v>
      </c>
      <c r="G107" s="654" t="s">
        <v>232</v>
      </c>
      <c r="H107" s="664">
        <v>3775.79</v>
      </c>
      <c r="I107" s="665">
        <v>212007602</v>
      </c>
      <c r="J107" s="665">
        <v>33903938</v>
      </c>
      <c r="K107" s="666">
        <v>43271</v>
      </c>
      <c r="L107" s="667" t="s">
        <v>34</v>
      </c>
      <c r="M107" s="654" t="s">
        <v>125</v>
      </c>
      <c r="N107" s="666">
        <v>42541</v>
      </c>
      <c r="O107" s="666">
        <v>42542</v>
      </c>
      <c r="P107" s="666">
        <v>42906</v>
      </c>
      <c r="Q107" s="666">
        <v>43454</v>
      </c>
      <c r="R107" s="664">
        <v>6292.98</v>
      </c>
      <c r="S107" s="664">
        <v>75515.759999999995</v>
      </c>
      <c r="T107" s="664" t="s">
        <v>247</v>
      </c>
      <c r="U107" s="664">
        <v>75515.759999999995</v>
      </c>
      <c r="V107" s="668" t="s">
        <v>409</v>
      </c>
      <c r="W107" s="669">
        <v>39189.24</v>
      </c>
      <c r="X107" s="669"/>
      <c r="Y107" s="669"/>
      <c r="Z107" s="669"/>
      <c r="AA107" s="669"/>
      <c r="AB107" s="669"/>
      <c r="AC107" s="669"/>
      <c r="AD107" s="669" t="s">
        <v>247</v>
      </c>
      <c r="AE107" s="669" t="s">
        <v>1526</v>
      </c>
      <c r="AF107" s="669" t="s">
        <v>283</v>
      </c>
      <c r="AG107" s="669">
        <v>3745.39</v>
      </c>
      <c r="AH107" s="669" t="s">
        <v>1527</v>
      </c>
      <c r="AI107" s="669" t="s">
        <v>282</v>
      </c>
      <c r="AJ107" s="669"/>
      <c r="AK107" s="669"/>
      <c r="AL107" s="669"/>
      <c r="AM107" s="669"/>
      <c r="AN107" s="669"/>
      <c r="AO107" s="669"/>
      <c r="AP107" s="669"/>
      <c r="AQ107" s="669"/>
      <c r="AR107" s="669"/>
      <c r="AS107" s="669"/>
      <c r="AT107" s="670">
        <f>AG107+U107+S107</f>
        <v>154776.90999999997</v>
      </c>
      <c r="AU107" s="657">
        <f>S107+U107+W107+AG107+AK107</f>
        <v>193966.15</v>
      </c>
      <c r="AV107" s="658" t="s">
        <v>1528</v>
      </c>
      <c r="AW107" s="671" t="s">
        <v>127</v>
      </c>
      <c r="AX107" s="672" t="s">
        <v>172</v>
      </c>
      <c r="AY107" s="663" t="s">
        <v>128</v>
      </c>
      <c r="AZ107" s="659">
        <v>2016002621</v>
      </c>
      <c r="BA107" s="663">
        <v>16000609</v>
      </c>
      <c r="BB107" s="673" t="s">
        <v>1529</v>
      </c>
    </row>
    <row r="108" spans="1:76" s="691" customFormat="1" ht="25.5" x14ac:dyDescent="0.2">
      <c r="A108" s="674" t="s">
        <v>1530</v>
      </c>
      <c r="B108" s="674" t="s">
        <v>1531</v>
      </c>
      <c r="C108" s="674" t="s">
        <v>1378</v>
      </c>
      <c r="D108" s="674" t="s">
        <v>1532</v>
      </c>
      <c r="E108" s="675" t="s">
        <v>1533</v>
      </c>
      <c r="F108" s="674" t="s">
        <v>41</v>
      </c>
      <c r="G108" s="676" t="s">
        <v>51</v>
      </c>
      <c r="H108" s="677">
        <v>2182.4</v>
      </c>
      <c r="I108" s="678">
        <v>100</v>
      </c>
      <c r="J108" s="678">
        <v>33903927</v>
      </c>
      <c r="K108" s="679" t="s">
        <v>34</v>
      </c>
      <c r="L108" s="680" t="s">
        <v>34</v>
      </c>
      <c r="M108" s="681" t="s">
        <v>156</v>
      </c>
      <c r="N108" s="682">
        <v>43420</v>
      </c>
      <c r="O108" s="682">
        <v>43423</v>
      </c>
      <c r="P108" s="682">
        <v>43452</v>
      </c>
      <c r="Q108" s="675" t="s">
        <v>34</v>
      </c>
      <c r="R108" s="683" t="s">
        <v>77</v>
      </c>
      <c r="S108" s="683">
        <v>43648</v>
      </c>
      <c r="T108" s="674"/>
      <c r="U108" s="674"/>
      <c r="V108" s="674"/>
      <c r="W108" s="674"/>
      <c r="X108" s="674"/>
      <c r="Y108" s="674"/>
      <c r="Z108" s="674"/>
      <c r="AA108" s="674"/>
      <c r="AB108" s="674"/>
      <c r="AC108" s="674"/>
      <c r="AD108" s="674"/>
      <c r="AE108" s="674"/>
      <c r="AF108" s="674"/>
      <c r="AG108" s="674"/>
      <c r="AH108" s="674"/>
      <c r="AI108" s="674"/>
      <c r="AJ108" s="674"/>
      <c r="AK108" s="674"/>
      <c r="AL108" s="674"/>
      <c r="AM108" s="674"/>
      <c r="AN108" s="674"/>
      <c r="AO108" s="674"/>
      <c r="AP108" s="674"/>
      <c r="AQ108" s="674"/>
      <c r="AR108" s="674"/>
      <c r="AS108" s="674"/>
      <c r="AT108" s="683">
        <v>43648</v>
      </c>
      <c r="AU108" s="674"/>
      <c r="AV108" s="684" t="s">
        <v>1534</v>
      </c>
      <c r="AW108" s="685" t="s">
        <v>1384</v>
      </c>
      <c r="AX108" s="686" t="s">
        <v>1385</v>
      </c>
      <c r="AY108" s="687" t="s">
        <v>1386</v>
      </c>
      <c r="AZ108" s="688">
        <v>2018006026</v>
      </c>
      <c r="BA108" s="689">
        <v>18001742</v>
      </c>
      <c r="BB108" s="673" t="s">
        <v>1535</v>
      </c>
      <c r="BC108" s="690"/>
    </row>
    <row r="109" spans="1:76" ht="30.75" x14ac:dyDescent="0.35">
      <c r="A109" s="692" t="s">
        <v>204</v>
      </c>
      <c r="B109" s="692" t="s">
        <v>340</v>
      </c>
      <c r="C109" s="693" t="s">
        <v>1536</v>
      </c>
      <c r="D109" s="693" t="s">
        <v>207</v>
      </c>
      <c r="E109" s="693" t="s">
        <v>190</v>
      </c>
      <c r="F109" s="694" t="s">
        <v>41</v>
      </c>
      <c r="G109" s="692" t="s">
        <v>232</v>
      </c>
      <c r="H109" s="695">
        <v>270350.78000000003</v>
      </c>
      <c r="I109" s="692" t="s">
        <v>1537</v>
      </c>
      <c r="J109" s="692">
        <v>33903938</v>
      </c>
      <c r="K109" s="696">
        <v>43084</v>
      </c>
      <c r="L109" s="694" t="s">
        <v>77</v>
      </c>
      <c r="M109" s="697" t="s">
        <v>44</v>
      </c>
      <c r="N109" s="696">
        <v>43056</v>
      </c>
      <c r="O109" s="696">
        <v>43070</v>
      </c>
      <c r="P109" s="696">
        <v>43434</v>
      </c>
      <c r="Q109" s="696">
        <v>43651</v>
      </c>
      <c r="R109" s="698">
        <v>450584.64</v>
      </c>
      <c r="S109" s="695">
        <v>5407015.6799999997</v>
      </c>
      <c r="T109" s="693" t="s">
        <v>1538</v>
      </c>
      <c r="U109" s="695">
        <v>5648134.4699999997</v>
      </c>
      <c r="V109" s="693" t="s">
        <v>1539</v>
      </c>
      <c r="W109" s="695"/>
      <c r="X109" s="695"/>
      <c r="Y109" s="695"/>
      <c r="Z109" s="695"/>
      <c r="AA109" s="695"/>
      <c r="AB109" s="695"/>
      <c r="AC109" s="695"/>
      <c r="AD109" s="695" t="s">
        <v>207</v>
      </c>
      <c r="AE109" s="695" t="s">
        <v>1540</v>
      </c>
      <c r="AF109" s="695" t="s">
        <v>207</v>
      </c>
      <c r="AG109" s="695">
        <v>241118.79</v>
      </c>
      <c r="AH109" s="695" t="s">
        <v>1541</v>
      </c>
      <c r="AI109" s="695" t="s">
        <v>323</v>
      </c>
      <c r="AJ109" s="695" t="s">
        <v>1542</v>
      </c>
      <c r="AK109" s="695">
        <f>5670054.36-5648134.47</f>
        <v>21919.890000000596</v>
      </c>
      <c r="AL109" s="695"/>
      <c r="AM109" s="695"/>
      <c r="AN109" s="695"/>
      <c r="AO109" s="695"/>
      <c r="AP109" s="695"/>
      <c r="AQ109" s="695"/>
      <c r="AR109" s="695"/>
      <c r="AS109" s="695"/>
      <c r="AT109" s="695">
        <f>S109</f>
        <v>5407015.6799999997</v>
      </c>
      <c r="AU109" s="699">
        <f>S109+U109+W109+Y109+AA109+AC109+AG109+AK109+AM109+AO109+AQ109</f>
        <v>11318188.829999998</v>
      </c>
      <c r="AV109" s="693" t="s">
        <v>208</v>
      </c>
      <c r="AW109" s="692" t="s">
        <v>173</v>
      </c>
      <c r="AX109" s="697" t="s">
        <v>234</v>
      </c>
      <c r="AY109" s="694" t="s">
        <v>233</v>
      </c>
      <c r="AZ109" s="700">
        <v>2017005060</v>
      </c>
      <c r="BA109" s="701">
        <v>17001520</v>
      </c>
      <c r="BB109" s="702" t="s">
        <v>1543</v>
      </c>
      <c r="BC109" s="703"/>
    </row>
    <row r="110" spans="1:76" ht="42.75" x14ac:dyDescent="0.2">
      <c r="A110" s="704" t="s">
        <v>326</v>
      </c>
      <c r="B110" s="704" t="s">
        <v>1544</v>
      </c>
      <c r="C110" s="705" t="s">
        <v>1545</v>
      </c>
      <c r="D110" s="705" t="s">
        <v>1546</v>
      </c>
      <c r="E110" s="705" t="s">
        <v>327</v>
      </c>
      <c r="F110" s="705" t="s">
        <v>35</v>
      </c>
      <c r="G110" s="704" t="s">
        <v>51</v>
      </c>
      <c r="H110" s="706">
        <v>321.98</v>
      </c>
      <c r="I110" s="704">
        <v>230</v>
      </c>
      <c r="J110" s="704">
        <v>44905217</v>
      </c>
      <c r="K110" s="707" t="s">
        <v>34</v>
      </c>
      <c r="L110" s="88" t="s">
        <v>34</v>
      </c>
      <c r="M110" s="705" t="s">
        <v>194</v>
      </c>
      <c r="N110" s="708">
        <v>43262</v>
      </c>
      <c r="O110" s="708">
        <v>43265</v>
      </c>
      <c r="P110" s="708">
        <v>43629</v>
      </c>
      <c r="Q110" s="575" t="s">
        <v>34</v>
      </c>
      <c r="R110" s="709">
        <v>6439.6</v>
      </c>
      <c r="S110" s="709">
        <v>6439.6</v>
      </c>
      <c r="T110" s="575"/>
      <c r="U110" s="575"/>
      <c r="V110" s="575"/>
      <c r="W110" s="575"/>
      <c r="X110" s="575"/>
      <c r="Y110" s="575"/>
      <c r="Z110" s="575"/>
      <c r="AA110" s="575"/>
      <c r="AB110" s="575"/>
      <c r="AC110" s="575"/>
      <c r="AD110" s="575"/>
      <c r="AE110" s="575"/>
      <c r="AF110" s="575"/>
      <c r="AG110" s="575"/>
      <c r="AH110" s="575"/>
      <c r="AI110" s="575"/>
      <c r="AJ110" s="575"/>
      <c r="AK110" s="575"/>
      <c r="AL110" s="575"/>
      <c r="AM110" s="575"/>
      <c r="AN110" s="575"/>
      <c r="AO110" s="575"/>
      <c r="AP110" s="575"/>
      <c r="AQ110" s="575"/>
      <c r="AR110" s="575"/>
      <c r="AS110" s="575"/>
      <c r="AT110" s="709">
        <f>S110</f>
        <v>6439.6</v>
      </c>
      <c r="AU110" s="710">
        <f>S110+U110+W110+Y110+AA110+AC110+AE110+AG110+AI110+AK110+AM110+AO110+AQ110</f>
        <v>6439.6</v>
      </c>
      <c r="AV110" s="705" t="s">
        <v>1547</v>
      </c>
      <c r="AW110" s="711" t="s">
        <v>1548</v>
      </c>
      <c r="AX110" s="712" t="s">
        <v>1549</v>
      </c>
      <c r="AY110" s="713" t="s">
        <v>1550</v>
      </c>
      <c r="AZ110" s="89">
        <v>2018002357</v>
      </c>
      <c r="BA110" s="714">
        <v>18000789</v>
      </c>
      <c r="BB110" s="715" t="s">
        <v>1551</v>
      </c>
      <c r="BC110" s="716" t="s">
        <v>1552</v>
      </c>
    </row>
    <row r="111" spans="1:76" ht="42.75" x14ac:dyDescent="0.2">
      <c r="A111" s="717" t="s">
        <v>324</v>
      </c>
      <c r="B111" s="717" t="s">
        <v>1544</v>
      </c>
      <c r="C111" s="718" t="s">
        <v>1553</v>
      </c>
      <c r="D111" s="718" t="s">
        <v>1546</v>
      </c>
      <c r="E111" s="719" t="s">
        <v>325</v>
      </c>
      <c r="F111" s="718" t="s">
        <v>35</v>
      </c>
      <c r="G111" s="717" t="s">
        <v>51</v>
      </c>
      <c r="H111" s="718">
        <v>567.62</v>
      </c>
      <c r="I111" s="717">
        <v>230</v>
      </c>
      <c r="J111" s="717">
        <v>44905217</v>
      </c>
      <c r="K111" s="720" t="s">
        <v>34</v>
      </c>
      <c r="L111" s="721" t="s">
        <v>34</v>
      </c>
      <c r="M111" s="718" t="s">
        <v>194</v>
      </c>
      <c r="N111" s="722">
        <v>43262</v>
      </c>
      <c r="O111" s="723">
        <v>43265</v>
      </c>
      <c r="P111" s="708">
        <v>43629</v>
      </c>
      <c r="Q111" s="724" t="s">
        <v>34</v>
      </c>
      <c r="R111" s="725">
        <v>11352.45</v>
      </c>
      <c r="S111" s="725">
        <v>11352.45</v>
      </c>
      <c r="T111" s="724"/>
      <c r="U111" s="724"/>
      <c r="V111" s="724"/>
      <c r="W111" s="724"/>
      <c r="X111" s="724"/>
      <c r="Y111" s="724"/>
      <c r="Z111" s="724"/>
      <c r="AA111" s="724"/>
      <c r="AB111" s="724"/>
      <c r="AC111" s="724"/>
      <c r="AD111" s="724"/>
      <c r="AE111" s="724"/>
      <c r="AF111" s="724"/>
      <c r="AG111" s="724"/>
      <c r="AH111" s="724"/>
      <c r="AI111" s="724"/>
      <c r="AJ111" s="724"/>
      <c r="AK111" s="724"/>
      <c r="AL111" s="724"/>
      <c r="AM111" s="724"/>
      <c r="AN111" s="724"/>
      <c r="AO111" s="724"/>
      <c r="AP111" s="724"/>
      <c r="AQ111" s="724"/>
      <c r="AR111" s="724"/>
      <c r="AS111" s="724"/>
      <c r="AT111" s="726">
        <f>S111</f>
        <v>11352.45</v>
      </c>
      <c r="AU111" s="727">
        <f>S111+U111+W111+Y111+AA111+AC111+AE111+AG111+AI111+AK111+AM111+AO111+AQ111</f>
        <v>11352.45</v>
      </c>
      <c r="AV111" s="718" t="s">
        <v>1547</v>
      </c>
      <c r="AW111" s="713" t="s">
        <v>1554</v>
      </c>
      <c r="AX111" s="728" t="s">
        <v>1555</v>
      </c>
      <c r="AY111" s="729" t="s">
        <v>1556</v>
      </c>
      <c r="AZ111" s="730">
        <v>2018002359</v>
      </c>
      <c r="BA111" s="731">
        <v>18000805</v>
      </c>
      <c r="BB111" s="715" t="s">
        <v>1551</v>
      </c>
      <c r="BC111" s="716" t="s">
        <v>250</v>
      </c>
    </row>
    <row r="112" spans="1:76" ht="99.75" x14ac:dyDescent="0.2">
      <c r="A112" s="704" t="s">
        <v>284</v>
      </c>
      <c r="B112" s="704" t="s">
        <v>341</v>
      </c>
      <c r="C112" s="705" t="s">
        <v>285</v>
      </c>
      <c r="D112" s="705" t="s">
        <v>1557</v>
      </c>
      <c r="E112" s="732" t="s">
        <v>286</v>
      </c>
      <c r="F112" s="705" t="s">
        <v>41</v>
      </c>
      <c r="G112" s="704" t="s">
        <v>232</v>
      </c>
      <c r="H112" s="706">
        <v>48673.04</v>
      </c>
      <c r="I112" s="704">
        <v>212</v>
      </c>
      <c r="J112" s="717">
        <v>33903907</v>
      </c>
      <c r="K112" s="720" t="s">
        <v>34</v>
      </c>
      <c r="L112" s="733" t="s">
        <v>77</v>
      </c>
      <c r="M112" s="715" t="s">
        <v>287</v>
      </c>
      <c r="N112" s="708">
        <v>43248</v>
      </c>
      <c r="O112" s="708">
        <v>43248</v>
      </c>
      <c r="P112" s="708">
        <v>43612</v>
      </c>
      <c r="Q112" s="575" t="s">
        <v>34</v>
      </c>
      <c r="R112" s="711" t="s">
        <v>65</v>
      </c>
      <c r="S112" s="734">
        <v>973460.9</v>
      </c>
      <c r="T112" s="575"/>
      <c r="U112" s="575"/>
      <c r="V112" s="575"/>
      <c r="W112" s="575"/>
      <c r="X112" s="575"/>
      <c r="Y112" s="575"/>
      <c r="Z112" s="575"/>
      <c r="AA112" s="575"/>
      <c r="AB112" s="575"/>
      <c r="AC112" s="575"/>
      <c r="AD112" s="575"/>
      <c r="AE112" s="575"/>
      <c r="AF112" s="575"/>
      <c r="AG112" s="575"/>
      <c r="AH112" s="575"/>
      <c r="AI112" s="575"/>
      <c r="AJ112" s="575"/>
      <c r="AK112" s="575"/>
      <c r="AL112" s="575"/>
      <c r="AM112" s="575"/>
      <c r="AN112" s="575"/>
      <c r="AO112" s="575"/>
      <c r="AP112" s="575"/>
      <c r="AQ112" s="575"/>
      <c r="AR112" s="575"/>
      <c r="AS112" s="575"/>
      <c r="AT112" s="709">
        <f>S112</f>
        <v>973460.9</v>
      </c>
      <c r="AU112" s="709">
        <v>973460.9</v>
      </c>
      <c r="AV112" s="733" t="s">
        <v>1558</v>
      </c>
      <c r="AW112" s="735" t="s">
        <v>408</v>
      </c>
      <c r="AX112" s="735" t="s">
        <v>288</v>
      </c>
      <c r="AY112" s="735" t="s">
        <v>289</v>
      </c>
      <c r="AZ112" s="89">
        <v>2018002268</v>
      </c>
      <c r="BA112" s="735">
        <v>18000709</v>
      </c>
      <c r="BB112" s="736" t="s">
        <v>1559</v>
      </c>
      <c r="BC112" s="716" t="s">
        <v>1560</v>
      </c>
    </row>
    <row r="113" spans="1:55" s="91" customFormat="1" ht="57" x14ac:dyDescent="0.25">
      <c r="A113" s="737" t="s">
        <v>352</v>
      </c>
      <c r="B113" s="737" t="s">
        <v>1561</v>
      </c>
      <c r="C113" s="733" t="s">
        <v>1562</v>
      </c>
      <c r="D113" s="733" t="s">
        <v>1563</v>
      </c>
      <c r="E113" s="738" t="s">
        <v>1564</v>
      </c>
      <c r="F113" s="733" t="s">
        <v>41</v>
      </c>
      <c r="G113" s="739" t="s">
        <v>232</v>
      </c>
      <c r="H113" s="740">
        <v>41500</v>
      </c>
      <c r="I113" s="737">
        <v>100</v>
      </c>
      <c r="J113" s="737">
        <v>33903956</v>
      </c>
      <c r="K113" s="741">
        <v>43725</v>
      </c>
      <c r="L113" s="733" t="s">
        <v>77</v>
      </c>
      <c r="M113" s="735" t="s">
        <v>69</v>
      </c>
      <c r="N113" s="742">
        <v>43357</v>
      </c>
      <c r="O113" s="742">
        <v>43360</v>
      </c>
      <c r="P113" s="742">
        <v>43724</v>
      </c>
      <c r="Q113" s="743" t="s">
        <v>34</v>
      </c>
      <c r="R113" s="735" t="s">
        <v>65</v>
      </c>
      <c r="S113" s="744">
        <v>830000</v>
      </c>
      <c r="T113" s="743"/>
      <c r="U113" s="743"/>
      <c r="V113" s="743"/>
      <c r="W113" s="743"/>
      <c r="X113" s="743"/>
      <c r="Y113" s="743"/>
      <c r="Z113" s="743"/>
      <c r="AA113" s="743"/>
      <c r="AB113" s="743"/>
      <c r="AC113" s="743"/>
      <c r="AD113" s="743"/>
      <c r="AE113" s="743"/>
      <c r="AF113" s="743"/>
      <c r="AG113" s="743"/>
      <c r="AH113" s="743"/>
      <c r="AI113" s="743"/>
      <c r="AJ113" s="743"/>
      <c r="AK113" s="743"/>
      <c r="AL113" s="743"/>
      <c r="AM113" s="743"/>
      <c r="AN113" s="743"/>
      <c r="AO113" s="743"/>
      <c r="AP113" s="743"/>
      <c r="AQ113" s="743"/>
      <c r="AR113" s="743"/>
      <c r="AS113" s="743"/>
      <c r="AT113" s="744">
        <v>830000</v>
      </c>
      <c r="AU113" s="744">
        <v>830000</v>
      </c>
      <c r="AV113" s="735" t="s">
        <v>1565</v>
      </c>
      <c r="AW113" s="735" t="s">
        <v>1566</v>
      </c>
      <c r="AX113" s="93" t="s">
        <v>1567</v>
      </c>
      <c r="AY113" s="745" t="s">
        <v>1568</v>
      </c>
      <c r="AZ113" s="746">
        <v>2018004433</v>
      </c>
      <c r="BA113" s="745">
        <v>18001299</v>
      </c>
      <c r="BB113" s="745" t="s">
        <v>164</v>
      </c>
      <c r="BC113" s="90" t="s">
        <v>392</v>
      </c>
    </row>
    <row r="114" spans="1:55" s="91" customFormat="1" ht="99.75" x14ac:dyDescent="0.25">
      <c r="A114" s="737" t="s">
        <v>284</v>
      </c>
      <c r="B114" s="739" t="s">
        <v>358</v>
      </c>
      <c r="C114" s="733" t="s">
        <v>331</v>
      </c>
      <c r="D114" s="733" t="s">
        <v>1569</v>
      </c>
      <c r="E114" s="738" t="s">
        <v>1570</v>
      </c>
      <c r="F114" s="733" t="s">
        <v>41</v>
      </c>
      <c r="G114" s="737" t="s">
        <v>232</v>
      </c>
      <c r="H114" s="740">
        <v>73078.350000000006</v>
      </c>
      <c r="I114" s="737">
        <v>212</v>
      </c>
      <c r="J114" s="737">
        <v>33903907</v>
      </c>
      <c r="K114" s="88" t="s">
        <v>34</v>
      </c>
      <c r="L114" s="88" t="s">
        <v>34</v>
      </c>
      <c r="M114" s="735" t="s">
        <v>69</v>
      </c>
      <c r="N114" s="742">
        <v>43301</v>
      </c>
      <c r="O114" s="742">
        <v>43305</v>
      </c>
      <c r="P114" s="742">
        <v>43669</v>
      </c>
      <c r="Q114" s="743" t="s">
        <v>34</v>
      </c>
      <c r="R114" s="735" t="s">
        <v>65</v>
      </c>
      <c r="S114" s="744">
        <v>1461567</v>
      </c>
      <c r="T114" s="743"/>
      <c r="U114" s="743"/>
      <c r="V114" s="743"/>
      <c r="W114" s="743"/>
      <c r="X114" s="743"/>
      <c r="Y114" s="743"/>
      <c r="Z114" s="743"/>
      <c r="AA114" s="743"/>
      <c r="AB114" s="743"/>
      <c r="AC114" s="743"/>
      <c r="AD114" s="743"/>
      <c r="AE114" s="743"/>
      <c r="AF114" s="743"/>
      <c r="AG114" s="743"/>
      <c r="AH114" s="743"/>
      <c r="AI114" s="743"/>
      <c r="AJ114" s="743"/>
      <c r="AK114" s="743"/>
      <c r="AL114" s="743"/>
      <c r="AM114" s="743"/>
      <c r="AN114" s="743"/>
      <c r="AO114" s="743"/>
      <c r="AP114" s="743"/>
      <c r="AQ114" s="743"/>
      <c r="AR114" s="743"/>
      <c r="AS114" s="743"/>
      <c r="AT114" s="744">
        <v>1461567</v>
      </c>
      <c r="AU114" s="744">
        <v>1461567</v>
      </c>
      <c r="AV114" s="735" t="s">
        <v>468</v>
      </c>
      <c r="AW114" s="735" t="s">
        <v>408</v>
      </c>
      <c r="AX114" s="735" t="s">
        <v>288</v>
      </c>
      <c r="AY114" s="735" t="s">
        <v>289</v>
      </c>
      <c r="AZ114" s="89">
        <v>2018003354</v>
      </c>
      <c r="BA114" s="735">
        <v>18000949</v>
      </c>
      <c r="BB114" s="745" t="s">
        <v>1571</v>
      </c>
      <c r="BC114" s="90" t="s">
        <v>392</v>
      </c>
    </row>
    <row r="115" spans="1:55" s="91" customFormat="1" ht="285" x14ac:dyDescent="0.25">
      <c r="A115" s="737" t="s">
        <v>1572</v>
      </c>
      <c r="B115" s="737" t="s">
        <v>353</v>
      </c>
      <c r="C115" s="733" t="s">
        <v>1573</v>
      </c>
      <c r="D115" s="733" t="s">
        <v>1574</v>
      </c>
      <c r="E115" s="738" t="s">
        <v>1575</v>
      </c>
      <c r="F115" s="733" t="s">
        <v>41</v>
      </c>
      <c r="G115" s="737" t="s">
        <v>34</v>
      </c>
      <c r="H115" s="733" t="s">
        <v>34</v>
      </c>
      <c r="I115" s="737">
        <v>100</v>
      </c>
      <c r="J115" s="737">
        <v>33903910</v>
      </c>
      <c r="K115" s="733" t="s">
        <v>34</v>
      </c>
      <c r="L115" s="733" t="s">
        <v>34</v>
      </c>
      <c r="M115" s="735" t="s">
        <v>156</v>
      </c>
      <c r="N115" s="742">
        <v>43360</v>
      </c>
      <c r="O115" s="742">
        <v>43334</v>
      </c>
      <c r="P115" s="742">
        <v>43698</v>
      </c>
      <c r="Q115" s="743" t="s">
        <v>34</v>
      </c>
      <c r="R115" s="743" t="s">
        <v>34</v>
      </c>
      <c r="S115" s="744">
        <v>4238.9799999999996</v>
      </c>
      <c r="T115" s="743"/>
      <c r="U115" s="743"/>
      <c r="V115" s="743"/>
      <c r="W115" s="743"/>
      <c r="X115" s="743"/>
      <c r="Y115" s="743"/>
      <c r="Z115" s="743"/>
      <c r="AA115" s="743"/>
      <c r="AB115" s="743"/>
      <c r="AC115" s="743"/>
      <c r="AD115" s="743"/>
      <c r="AE115" s="743"/>
      <c r="AF115" s="743"/>
      <c r="AG115" s="743"/>
      <c r="AH115" s="743"/>
      <c r="AI115" s="743"/>
      <c r="AJ115" s="743"/>
      <c r="AK115" s="743"/>
      <c r="AL115" s="743"/>
      <c r="AM115" s="743"/>
      <c r="AN115" s="743"/>
      <c r="AO115" s="743"/>
      <c r="AP115" s="743"/>
      <c r="AQ115" s="743"/>
      <c r="AR115" s="743"/>
      <c r="AS115" s="743"/>
      <c r="AT115" s="744">
        <f>AU115</f>
        <v>4238.9799999999996</v>
      </c>
      <c r="AU115" s="744">
        <f>S115</f>
        <v>4238.9799999999996</v>
      </c>
      <c r="AV115" s="735" t="s">
        <v>1576</v>
      </c>
      <c r="AW115" s="735" t="s">
        <v>1577</v>
      </c>
      <c r="AX115" s="93" t="s">
        <v>1578</v>
      </c>
      <c r="AY115" s="745" t="s">
        <v>1579</v>
      </c>
      <c r="AZ115" s="746">
        <v>2018004632</v>
      </c>
      <c r="BA115" s="745">
        <v>2018004632</v>
      </c>
      <c r="BB115" s="747" t="s">
        <v>1580</v>
      </c>
      <c r="BC115" s="90" t="s">
        <v>392</v>
      </c>
    </row>
    <row r="116" spans="1:55" s="91" customFormat="1" ht="42.75" x14ac:dyDescent="0.25">
      <c r="A116" s="737" t="s">
        <v>415</v>
      </c>
      <c r="B116" s="737" t="s">
        <v>1581</v>
      </c>
      <c r="C116" s="733" t="s">
        <v>1582</v>
      </c>
      <c r="D116" s="733" t="s">
        <v>1583</v>
      </c>
      <c r="E116" s="738" t="s">
        <v>1584</v>
      </c>
      <c r="F116" s="733" t="s">
        <v>41</v>
      </c>
      <c r="G116" s="748"/>
      <c r="H116" s="749"/>
      <c r="I116" s="737">
        <v>100</v>
      </c>
      <c r="J116" s="737">
        <v>33903912</v>
      </c>
      <c r="K116" s="750"/>
      <c r="L116" s="751"/>
      <c r="M116" s="92" t="s">
        <v>69</v>
      </c>
      <c r="N116" s="750"/>
      <c r="O116" s="750"/>
      <c r="P116" s="750"/>
      <c r="Q116" s="750"/>
      <c r="R116" s="752" t="s">
        <v>287</v>
      </c>
      <c r="S116" s="744">
        <v>10500</v>
      </c>
      <c r="T116" s="743"/>
      <c r="U116" s="744"/>
      <c r="V116" s="743"/>
      <c r="W116" s="744"/>
      <c r="X116" s="744"/>
      <c r="Y116" s="744"/>
      <c r="Z116" s="744"/>
      <c r="AA116" s="744"/>
      <c r="AB116" s="744"/>
      <c r="AC116" s="744"/>
      <c r="AD116" s="744"/>
      <c r="AE116" s="753"/>
      <c r="AF116" s="744"/>
      <c r="AG116" s="744"/>
      <c r="AH116" s="744"/>
      <c r="AI116" s="744"/>
      <c r="AJ116" s="744"/>
      <c r="AK116" s="744"/>
      <c r="AL116" s="744"/>
      <c r="AM116" s="744"/>
      <c r="AN116" s="744"/>
      <c r="AO116" s="744"/>
      <c r="AP116" s="744"/>
      <c r="AQ116" s="744"/>
      <c r="AR116" s="744"/>
      <c r="AS116" s="744"/>
      <c r="AT116" s="754">
        <v>10500</v>
      </c>
      <c r="AU116" s="755">
        <v>10500</v>
      </c>
      <c r="AV116" s="737" t="s">
        <v>1585</v>
      </c>
      <c r="AW116" s="735" t="s">
        <v>1586</v>
      </c>
      <c r="AX116" s="756" t="s">
        <v>1587</v>
      </c>
      <c r="AY116" s="735" t="s">
        <v>1588</v>
      </c>
      <c r="AZ116" s="89">
        <v>2019003476</v>
      </c>
      <c r="BA116" s="735">
        <v>19001071</v>
      </c>
      <c r="BB116" s="735" t="s">
        <v>1589</v>
      </c>
      <c r="BC116" s="90" t="s">
        <v>392</v>
      </c>
    </row>
    <row r="117" spans="1:55" s="91" customFormat="1" ht="99.75" x14ac:dyDescent="0.25">
      <c r="A117" s="737" t="s">
        <v>133</v>
      </c>
      <c r="B117" s="737" t="s">
        <v>455</v>
      </c>
      <c r="C117" s="733" t="s">
        <v>338</v>
      </c>
      <c r="D117" s="733" t="s">
        <v>136</v>
      </c>
      <c r="E117" s="738" t="s">
        <v>1590</v>
      </c>
      <c r="F117" s="733" t="s">
        <v>41</v>
      </c>
      <c r="G117" s="737" t="s">
        <v>232</v>
      </c>
      <c r="H117" s="757">
        <v>64000</v>
      </c>
      <c r="I117" s="737" t="s">
        <v>332</v>
      </c>
      <c r="J117" s="737">
        <v>33903923</v>
      </c>
      <c r="K117" s="741">
        <v>43084</v>
      </c>
      <c r="L117" s="733" t="s">
        <v>77</v>
      </c>
      <c r="M117" s="735" t="s">
        <v>44</v>
      </c>
      <c r="N117" s="742">
        <v>42712</v>
      </c>
      <c r="O117" s="742">
        <v>42719</v>
      </c>
      <c r="P117" s="742">
        <v>43083</v>
      </c>
      <c r="Q117" s="742">
        <v>43813</v>
      </c>
      <c r="R117" s="758">
        <v>1279999.92</v>
      </c>
      <c r="S117" s="744">
        <v>1279999.92</v>
      </c>
      <c r="T117" s="743" t="s">
        <v>241</v>
      </c>
      <c r="U117" s="744">
        <v>-148434.66000000003</v>
      </c>
      <c r="V117" s="743" t="s">
        <v>240</v>
      </c>
      <c r="W117" s="744">
        <v>1131565.32</v>
      </c>
      <c r="X117" s="744" t="s">
        <v>350</v>
      </c>
      <c r="Y117" s="744">
        <v>1142116.08</v>
      </c>
      <c r="Z117" s="744"/>
      <c r="AA117" s="744"/>
      <c r="AB117" s="744"/>
      <c r="AC117" s="744"/>
      <c r="AD117" s="744" t="s">
        <v>305</v>
      </c>
      <c r="AE117" s="744">
        <v>67733.14527029825</v>
      </c>
      <c r="AF117" s="744" t="s">
        <v>240</v>
      </c>
      <c r="AG117" s="744">
        <v>-251178.6</v>
      </c>
      <c r="AH117" s="744" t="s">
        <v>320</v>
      </c>
      <c r="AI117" s="744" t="s">
        <v>321</v>
      </c>
      <c r="AJ117" s="744" t="s">
        <v>320</v>
      </c>
      <c r="AK117" s="759">
        <v>28277.8</v>
      </c>
      <c r="AL117" s="744" t="s">
        <v>320</v>
      </c>
      <c r="AM117" s="744">
        <v>73130.13</v>
      </c>
      <c r="AN117" s="744" t="s">
        <v>320</v>
      </c>
      <c r="AO117" s="744">
        <v>-192.62</v>
      </c>
      <c r="AP117" s="744" t="s">
        <v>320</v>
      </c>
      <c r="AQ117" s="744">
        <v>-99.23</v>
      </c>
      <c r="AR117" s="744"/>
      <c r="AS117" s="744"/>
      <c r="AT117" s="744">
        <v>1142116.0799999998</v>
      </c>
      <c r="AU117" s="760">
        <f>S117+U117+W117+AE117+AG117+AK117+AM117+AO117+AQ117+Y117</f>
        <v>3322917.2852702979</v>
      </c>
      <c r="AV117" s="737" t="s">
        <v>1591</v>
      </c>
      <c r="AW117" s="735" t="s">
        <v>173</v>
      </c>
      <c r="AX117" s="735" t="s">
        <v>174</v>
      </c>
      <c r="AY117" s="743" t="s">
        <v>175</v>
      </c>
      <c r="AZ117" s="89">
        <v>2016005832</v>
      </c>
      <c r="BA117" s="743">
        <v>16001506</v>
      </c>
      <c r="BB117" s="735" t="s">
        <v>1592</v>
      </c>
      <c r="BC117" s="90" t="s">
        <v>1593</v>
      </c>
    </row>
    <row r="118" spans="1:55" ht="14.25" x14ac:dyDescent="0.2">
      <c r="A118" s="737" t="s">
        <v>1594</v>
      </c>
      <c r="B118" s="737" t="s">
        <v>1595</v>
      </c>
      <c r="C118" s="733" t="s">
        <v>1596</v>
      </c>
      <c r="D118" s="733" t="s">
        <v>1597</v>
      </c>
      <c r="E118" s="738" t="s">
        <v>1598</v>
      </c>
      <c r="F118" s="733" t="s">
        <v>35</v>
      </c>
      <c r="G118" s="737" t="s">
        <v>1599</v>
      </c>
      <c r="H118" s="438"/>
      <c r="I118" s="737">
        <v>230</v>
      </c>
      <c r="J118" s="737">
        <v>44905218</v>
      </c>
      <c r="K118" s="438"/>
      <c r="L118" s="438"/>
      <c r="M118" s="739" t="s">
        <v>700</v>
      </c>
      <c r="N118" s="583">
        <v>43451</v>
      </c>
      <c r="O118" s="583">
        <v>43453</v>
      </c>
      <c r="P118" s="583">
        <v>43515</v>
      </c>
      <c r="Q118" s="583">
        <v>43515</v>
      </c>
      <c r="R118" s="438"/>
      <c r="S118" s="438"/>
      <c r="T118" s="438"/>
      <c r="U118" s="438"/>
      <c r="V118" s="438"/>
      <c r="W118" s="438"/>
      <c r="X118" s="438"/>
      <c r="Y118" s="438"/>
      <c r="Z118" s="438"/>
      <c r="AA118" s="438"/>
      <c r="AB118" s="438"/>
      <c r="AC118" s="438"/>
      <c r="AD118" s="438"/>
      <c r="AE118" s="438"/>
      <c r="AF118" s="438"/>
      <c r="AG118" s="438"/>
      <c r="AH118" s="438"/>
      <c r="AI118" s="438"/>
      <c r="AJ118" s="438"/>
      <c r="AK118" s="438"/>
      <c r="AL118" s="438"/>
      <c r="AM118" s="438"/>
      <c r="AN118" s="438"/>
      <c r="AO118" s="438"/>
      <c r="AP118" s="438"/>
      <c r="AQ118" s="438"/>
      <c r="AR118" s="438"/>
      <c r="AS118" s="438"/>
      <c r="AT118" s="438"/>
      <c r="AU118" s="438"/>
      <c r="AV118" s="438"/>
      <c r="AW118" s="438"/>
      <c r="AX118" s="438"/>
      <c r="AY118" s="438"/>
      <c r="AZ118" s="438"/>
      <c r="BA118" s="438"/>
      <c r="BB118" s="438"/>
      <c r="BC118" s="438"/>
    </row>
    <row r="119" spans="1:55" s="91" customFormat="1" ht="171" x14ac:dyDescent="0.25">
      <c r="A119" s="761" t="s">
        <v>201</v>
      </c>
      <c r="B119" s="761" t="s">
        <v>344</v>
      </c>
      <c r="C119" s="762" t="s">
        <v>202</v>
      </c>
      <c r="D119" s="762" t="s">
        <v>203</v>
      </c>
      <c r="E119" s="763" t="s">
        <v>1600</v>
      </c>
      <c r="F119" s="762" t="s">
        <v>41</v>
      </c>
      <c r="G119" s="761" t="s">
        <v>34</v>
      </c>
      <c r="H119" s="762" t="s">
        <v>34</v>
      </c>
      <c r="I119" s="761" t="s">
        <v>355</v>
      </c>
      <c r="J119" s="761">
        <v>33903902</v>
      </c>
      <c r="K119" s="762" t="s">
        <v>34</v>
      </c>
      <c r="L119" s="762" t="s">
        <v>77</v>
      </c>
      <c r="M119" s="764" t="s">
        <v>44</v>
      </c>
      <c r="N119" s="765">
        <v>43010</v>
      </c>
      <c r="O119" s="765">
        <v>43011</v>
      </c>
      <c r="P119" s="765">
        <v>43375</v>
      </c>
      <c r="Q119" s="765">
        <v>43740</v>
      </c>
      <c r="R119" s="766">
        <v>0</v>
      </c>
      <c r="S119" s="767">
        <v>0</v>
      </c>
      <c r="T119" s="762" t="s">
        <v>1601</v>
      </c>
      <c r="U119" s="767">
        <v>1E-4</v>
      </c>
      <c r="V119" s="762" t="s">
        <v>1602</v>
      </c>
      <c r="W119" s="767"/>
      <c r="X119" s="767"/>
      <c r="Y119" s="767"/>
      <c r="Z119" s="767"/>
      <c r="AA119" s="767"/>
      <c r="AB119" s="767"/>
      <c r="AC119" s="767"/>
      <c r="AD119" s="767" t="s">
        <v>203</v>
      </c>
      <c r="AE119" s="767" t="s">
        <v>323</v>
      </c>
      <c r="AF119" s="767"/>
      <c r="AG119" s="767"/>
      <c r="AH119" s="767"/>
      <c r="AI119" s="767"/>
      <c r="AJ119" s="767"/>
      <c r="AK119" s="762"/>
      <c r="AL119" s="767"/>
      <c r="AM119" s="767"/>
      <c r="AN119" s="767"/>
      <c r="AO119" s="767"/>
      <c r="AP119" s="767"/>
      <c r="AQ119" s="767"/>
      <c r="AR119" s="767"/>
      <c r="AS119" s="767"/>
      <c r="AT119" s="762" t="s">
        <v>77</v>
      </c>
      <c r="AU119" s="762" t="s">
        <v>77</v>
      </c>
      <c r="AV119" s="761" t="s">
        <v>1603</v>
      </c>
      <c r="AW119" s="761" t="s">
        <v>1604</v>
      </c>
      <c r="AX119" s="761" t="s">
        <v>235</v>
      </c>
      <c r="AY119" s="762" t="s">
        <v>209</v>
      </c>
      <c r="AZ119" s="768">
        <v>2017003214</v>
      </c>
      <c r="BA119" s="762">
        <v>17001156</v>
      </c>
      <c r="BB119" s="761" t="s">
        <v>1605</v>
      </c>
      <c r="BC119" s="769" t="s">
        <v>1606</v>
      </c>
    </row>
    <row r="120" spans="1:55" s="781" customFormat="1" ht="195" x14ac:dyDescent="0.25">
      <c r="A120" s="770" t="s">
        <v>72</v>
      </c>
      <c r="B120" s="770" t="s">
        <v>388</v>
      </c>
      <c r="C120" s="770" t="s">
        <v>73</v>
      </c>
      <c r="D120" s="770" t="s">
        <v>74</v>
      </c>
      <c r="E120" s="771" t="s">
        <v>515</v>
      </c>
      <c r="F120" s="770" t="s">
        <v>41</v>
      </c>
      <c r="G120" s="770" t="s">
        <v>232</v>
      </c>
      <c r="H120" s="772">
        <v>25026.06</v>
      </c>
      <c r="I120" s="770" t="s">
        <v>245</v>
      </c>
      <c r="J120" s="770">
        <v>33903981</v>
      </c>
      <c r="K120" s="773">
        <v>43777</v>
      </c>
      <c r="L120" s="773" t="s">
        <v>34</v>
      </c>
      <c r="M120" s="770" t="s">
        <v>69</v>
      </c>
      <c r="N120" s="773">
        <v>42314</v>
      </c>
      <c r="O120" s="773">
        <v>42317</v>
      </c>
      <c r="P120" s="773">
        <v>42682</v>
      </c>
      <c r="Q120" s="773">
        <v>43777</v>
      </c>
      <c r="R120" s="772">
        <v>33690</v>
      </c>
      <c r="S120" s="772">
        <v>404280</v>
      </c>
      <c r="T120" s="772" t="s">
        <v>186</v>
      </c>
      <c r="U120" s="772">
        <v>404280</v>
      </c>
      <c r="V120" s="772" t="s">
        <v>248</v>
      </c>
      <c r="W120" s="772">
        <v>96719.52</v>
      </c>
      <c r="X120" s="772" t="s">
        <v>249</v>
      </c>
      <c r="Y120" s="772">
        <v>500520</v>
      </c>
      <c r="Z120" s="772" t="s">
        <v>336</v>
      </c>
      <c r="AA120" s="772">
        <v>500521.2</v>
      </c>
      <c r="AB120" s="772" t="s">
        <v>188</v>
      </c>
      <c r="AC120" s="772" t="s">
        <v>188</v>
      </c>
      <c r="AD120" s="772" t="s">
        <v>74</v>
      </c>
      <c r="AE120" s="772" t="s">
        <v>263</v>
      </c>
      <c r="AF120" s="772"/>
      <c r="AG120" s="772"/>
      <c r="AH120" s="772"/>
      <c r="AI120" s="772"/>
      <c r="AJ120" s="772"/>
      <c r="AK120" s="772"/>
      <c r="AL120" s="772"/>
      <c r="AM120" s="772"/>
      <c r="AN120" s="772"/>
      <c r="AO120" s="772"/>
      <c r="AP120" s="772"/>
      <c r="AQ120" s="774"/>
      <c r="AR120" s="772"/>
      <c r="AS120" s="772"/>
      <c r="AT120" s="775">
        <f>Y120</f>
        <v>500520</v>
      </c>
      <c r="AU120" s="772">
        <f>S120+U120+W120+Y120+AA120+AG120+AI120+AK120+AM120+AO120+AQ120+AS120</f>
        <v>1906320.72</v>
      </c>
      <c r="AV120" s="776" t="s">
        <v>1607</v>
      </c>
      <c r="AW120" s="777" t="s">
        <v>1608</v>
      </c>
      <c r="AX120" s="778" t="s">
        <v>870</v>
      </c>
      <c r="AY120" s="777" t="s">
        <v>76</v>
      </c>
      <c r="AZ120" s="779">
        <v>2015006564</v>
      </c>
      <c r="BA120" s="780">
        <v>34350</v>
      </c>
      <c r="BB120" s="777" t="s">
        <v>472</v>
      </c>
      <c r="BC120" s="780"/>
    </row>
    <row r="121" spans="1:55" s="787" customFormat="1" ht="210" x14ac:dyDescent="0.25">
      <c r="A121" s="782" t="s">
        <v>375</v>
      </c>
      <c r="B121" s="112" t="s">
        <v>78</v>
      </c>
      <c r="C121" s="131" t="s">
        <v>80</v>
      </c>
      <c r="D121" s="131" t="s">
        <v>79</v>
      </c>
      <c r="E121" s="132" t="s">
        <v>81</v>
      </c>
      <c r="F121" s="131" t="s">
        <v>41</v>
      </c>
      <c r="G121" s="112" t="s">
        <v>51</v>
      </c>
      <c r="H121" s="783">
        <v>6130</v>
      </c>
      <c r="I121" s="112">
        <v>212007602</v>
      </c>
      <c r="J121" s="112">
        <v>33903913</v>
      </c>
      <c r="K121" s="115" t="s">
        <v>34</v>
      </c>
      <c r="L121" s="115" t="s">
        <v>34</v>
      </c>
      <c r="M121" s="116" t="s">
        <v>69</v>
      </c>
      <c r="N121" s="136">
        <v>41953</v>
      </c>
      <c r="O121" s="136">
        <v>41955</v>
      </c>
      <c r="P121" s="136">
        <v>42319</v>
      </c>
      <c r="Q121" s="137">
        <v>43780</v>
      </c>
      <c r="R121" s="784" t="s">
        <v>287</v>
      </c>
      <c r="S121" s="785">
        <v>153000</v>
      </c>
      <c r="T121" s="785" t="s">
        <v>222</v>
      </c>
      <c r="U121" s="785">
        <v>153000</v>
      </c>
      <c r="V121" s="785" t="s">
        <v>185</v>
      </c>
      <c r="W121" s="785">
        <v>167524.57</v>
      </c>
      <c r="X121" s="785" t="s">
        <v>184</v>
      </c>
      <c r="Y121" s="785">
        <v>167524.57</v>
      </c>
      <c r="Z121" s="785" t="s">
        <v>334</v>
      </c>
      <c r="AA121" s="785">
        <v>186336.23</v>
      </c>
      <c r="AB121" s="785"/>
      <c r="AC121" s="785"/>
      <c r="AD121" s="785" t="s">
        <v>226</v>
      </c>
      <c r="AE121" s="785">
        <v>16057.71</v>
      </c>
      <c r="AF121" s="785" t="s">
        <v>223</v>
      </c>
      <c r="AG121" s="785">
        <v>15698.927688456621</v>
      </c>
      <c r="AH121" s="785" t="s">
        <v>303</v>
      </c>
      <c r="AI121" s="785">
        <v>19298.439999999999</v>
      </c>
      <c r="AJ121" s="785" t="s">
        <v>412</v>
      </c>
      <c r="AK121" s="785">
        <v>9393.16</v>
      </c>
      <c r="AL121" s="785"/>
      <c r="AM121" s="785"/>
      <c r="AN121" s="785"/>
      <c r="AO121" s="785"/>
      <c r="AP121" s="785"/>
      <c r="AQ121" s="785"/>
      <c r="AR121" s="785"/>
      <c r="AS121" s="785"/>
      <c r="AT121" s="786">
        <v>194768.28</v>
      </c>
      <c r="AU121" s="784">
        <f>S121+U121+W121+Y121+AA121+AC121+AE121+AG121+AI121+AK121+AM121+AO121+AQ121</f>
        <v>887833.60768845654</v>
      </c>
      <c r="AV121" s="782" t="s">
        <v>1609</v>
      </c>
      <c r="AW121" s="116" t="s">
        <v>1610</v>
      </c>
      <c r="AX121" s="119" t="s">
        <v>1611</v>
      </c>
      <c r="AY121" s="133" t="s">
        <v>1612</v>
      </c>
      <c r="AZ121" s="119">
        <v>2014009835</v>
      </c>
      <c r="BA121" s="133">
        <v>32060</v>
      </c>
      <c r="BB121" s="118" t="s">
        <v>1613</v>
      </c>
      <c r="BC121" s="133" t="s">
        <v>1614</v>
      </c>
    </row>
    <row r="122" spans="1:55" s="787" customFormat="1" ht="90" x14ac:dyDescent="0.25">
      <c r="A122" s="782" t="s">
        <v>363</v>
      </c>
      <c r="B122" s="782" t="s">
        <v>364</v>
      </c>
      <c r="C122" s="788" t="s">
        <v>365</v>
      </c>
      <c r="D122" s="788" t="s">
        <v>367</v>
      </c>
      <c r="E122" s="789" t="s">
        <v>460</v>
      </c>
      <c r="F122" s="788" t="s">
        <v>41</v>
      </c>
      <c r="G122" s="782" t="s">
        <v>51</v>
      </c>
      <c r="H122" s="790">
        <v>4483.8100000000004</v>
      </c>
      <c r="I122" s="782">
        <v>100</v>
      </c>
      <c r="J122" s="782">
        <v>33903918</v>
      </c>
      <c r="K122" s="131" t="s">
        <v>34</v>
      </c>
      <c r="L122" s="788" t="s">
        <v>34</v>
      </c>
      <c r="M122" s="782" t="s">
        <v>44</v>
      </c>
      <c r="N122" s="791">
        <v>43417</v>
      </c>
      <c r="O122" s="791">
        <v>43418</v>
      </c>
      <c r="P122" s="791">
        <v>43782</v>
      </c>
      <c r="Q122" s="792" t="s">
        <v>34</v>
      </c>
      <c r="R122" s="793">
        <f>S122/12</f>
        <v>7473.02</v>
      </c>
      <c r="S122" s="793">
        <v>89676.24</v>
      </c>
      <c r="T122" s="792" t="s">
        <v>421</v>
      </c>
      <c r="U122" s="793">
        <v>89676.24</v>
      </c>
      <c r="V122" s="792"/>
      <c r="W122" s="792"/>
      <c r="X122" s="792"/>
      <c r="Y122" s="792"/>
      <c r="Z122" s="792"/>
      <c r="AA122" s="792"/>
      <c r="AB122" s="792"/>
      <c r="AC122" s="792"/>
      <c r="AD122" s="792"/>
      <c r="AE122" s="792"/>
      <c r="AF122" s="792"/>
      <c r="AG122" s="792"/>
      <c r="AH122" s="792"/>
      <c r="AI122" s="792"/>
      <c r="AJ122" s="792"/>
      <c r="AK122" s="792"/>
      <c r="AL122" s="792"/>
      <c r="AM122" s="792"/>
      <c r="AN122" s="792"/>
      <c r="AO122" s="792"/>
      <c r="AP122" s="792"/>
      <c r="AQ122" s="792"/>
      <c r="AR122" s="792"/>
      <c r="AS122" s="792"/>
      <c r="AT122" s="793">
        <v>89676.24</v>
      </c>
      <c r="AU122" s="793">
        <f>S122+U122</f>
        <v>179352.48</v>
      </c>
      <c r="AV122" s="794" t="s">
        <v>1615</v>
      </c>
      <c r="AW122" s="795" t="s">
        <v>369</v>
      </c>
      <c r="AX122" s="138" t="s">
        <v>370</v>
      </c>
      <c r="AY122" s="796" t="s">
        <v>368</v>
      </c>
      <c r="AZ122" s="795">
        <v>2018005792</v>
      </c>
      <c r="BA122" s="796">
        <v>18001670</v>
      </c>
      <c r="BB122" s="796" t="s">
        <v>1616</v>
      </c>
      <c r="BC122" s="133" t="s">
        <v>1617</v>
      </c>
    </row>
    <row r="123" spans="1:55" s="787" customFormat="1" ht="90" x14ac:dyDescent="0.25">
      <c r="A123" s="782" t="s">
        <v>129</v>
      </c>
      <c r="B123" s="782" t="s">
        <v>345</v>
      </c>
      <c r="C123" s="788" t="s">
        <v>130</v>
      </c>
      <c r="D123" s="788" t="s">
        <v>131</v>
      </c>
      <c r="E123" s="789" t="s">
        <v>514</v>
      </c>
      <c r="F123" s="788" t="s">
        <v>35</v>
      </c>
      <c r="G123" s="782" t="s">
        <v>232</v>
      </c>
      <c r="H123" s="797">
        <v>1200</v>
      </c>
      <c r="I123" s="782">
        <v>100</v>
      </c>
      <c r="J123" s="782">
        <v>44905218</v>
      </c>
      <c r="K123" s="798">
        <v>43750</v>
      </c>
      <c r="L123" s="788" t="s">
        <v>77</v>
      </c>
      <c r="M123" s="116" t="s">
        <v>69</v>
      </c>
      <c r="N123" s="791">
        <v>42690</v>
      </c>
      <c r="O123" s="791">
        <v>42692</v>
      </c>
      <c r="P123" s="791">
        <v>43786</v>
      </c>
      <c r="Q123" s="792" t="s">
        <v>77</v>
      </c>
      <c r="R123" s="799">
        <v>24000</v>
      </c>
      <c r="S123" s="793">
        <v>24000</v>
      </c>
      <c r="T123" s="792"/>
      <c r="U123" s="792"/>
      <c r="V123" s="792"/>
      <c r="W123" s="793"/>
      <c r="X123" s="793"/>
      <c r="Y123" s="793"/>
      <c r="Z123" s="793"/>
      <c r="AA123" s="793"/>
      <c r="AB123" s="793"/>
      <c r="AC123" s="793"/>
      <c r="AD123" s="793"/>
      <c r="AE123" s="793"/>
      <c r="AF123" s="793"/>
      <c r="AG123" s="793"/>
      <c r="AH123" s="793"/>
      <c r="AI123" s="793"/>
      <c r="AJ123" s="793"/>
      <c r="AK123" s="793"/>
      <c r="AL123" s="793"/>
      <c r="AM123" s="793"/>
      <c r="AN123" s="793"/>
      <c r="AO123" s="793"/>
      <c r="AP123" s="793"/>
      <c r="AQ123" s="793"/>
      <c r="AR123" s="793"/>
      <c r="AS123" s="793"/>
      <c r="AT123" s="793">
        <v>24000</v>
      </c>
      <c r="AU123" s="784">
        <f>S123+U123+W123+Y123+AA123+AC123+AE123+AG123+AI123+AK123+AM123+AO123+AQ123</f>
        <v>24000</v>
      </c>
      <c r="AV123" s="782" t="s">
        <v>1618</v>
      </c>
      <c r="AW123" s="794" t="s">
        <v>1619</v>
      </c>
      <c r="AX123" s="794" t="s">
        <v>1620</v>
      </c>
      <c r="AY123" s="792" t="s">
        <v>1621</v>
      </c>
      <c r="AZ123" s="119">
        <v>2016005070</v>
      </c>
      <c r="BA123" s="792">
        <v>16001285</v>
      </c>
      <c r="BB123" s="794" t="s">
        <v>1551</v>
      </c>
      <c r="BC123" s="133" t="s">
        <v>250</v>
      </c>
    </row>
    <row r="124" spans="1:55" s="787" customFormat="1" ht="105" x14ac:dyDescent="0.25">
      <c r="A124" s="800" t="s">
        <v>284</v>
      </c>
      <c r="B124" s="801" t="s">
        <v>358</v>
      </c>
      <c r="C124" s="802" t="s">
        <v>331</v>
      </c>
      <c r="D124" s="802" t="s">
        <v>356</v>
      </c>
      <c r="E124" s="789" t="s">
        <v>501</v>
      </c>
      <c r="F124" s="788" t="s">
        <v>41</v>
      </c>
      <c r="G124" s="782" t="s">
        <v>232</v>
      </c>
      <c r="H124" s="790">
        <v>21999.07</v>
      </c>
      <c r="I124" s="782">
        <v>212</v>
      </c>
      <c r="J124" s="782">
        <v>33903907</v>
      </c>
      <c r="K124" s="798">
        <v>43748</v>
      </c>
      <c r="L124" s="788" t="s">
        <v>34</v>
      </c>
      <c r="M124" s="794" t="s">
        <v>69</v>
      </c>
      <c r="N124" s="791">
        <v>43378</v>
      </c>
      <c r="O124" s="791">
        <v>43383</v>
      </c>
      <c r="P124" s="791">
        <v>43747</v>
      </c>
      <c r="Q124" s="792" t="s">
        <v>34</v>
      </c>
      <c r="R124" s="794" t="s">
        <v>65</v>
      </c>
      <c r="S124" s="793">
        <v>439981.5</v>
      </c>
      <c r="T124" s="792"/>
      <c r="U124" s="792"/>
      <c r="V124" s="792"/>
      <c r="W124" s="792"/>
      <c r="X124" s="792"/>
      <c r="Y124" s="792"/>
      <c r="Z124" s="792"/>
      <c r="AA124" s="792"/>
      <c r="AB124" s="792"/>
      <c r="AC124" s="792"/>
      <c r="AD124" s="792"/>
      <c r="AE124" s="792"/>
      <c r="AF124" s="792"/>
      <c r="AG124" s="792"/>
      <c r="AH124" s="792"/>
      <c r="AI124" s="792"/>
      <c r="AJ124" s="792"/>
      <c r="AK124" s="792"/>
      <c r="AL124" s="792"/>
      <c r="AM124" s="792"/>
      <c r="AN124" s="792"/>
      <c r="AO124" s="792"/>
      <c r="AP124" s="792"/>
      <c r="AQ124" s="792"/>
      <c r="AR124" s="792"/>
      <c r="AS124" s="792"/>
      <c r="AT124" s="793">
        <v>439981.5</v>
      </c>
      <c r="AU124" s="793">
        <v>439981.5</v>
      </c>
      <c r="AV124" s="794" t="s">
        <v>467</v>
      </c>
      <c r="AW124" s="794" t="s">
        <v>408</v>
      </c>
      <c r="AX124" s="794" t="s">
        <v>288</v>
      </c>
      <c r="AY124" s="794" t="s">
        <v>289</v>
      </c>
      <c r="AZ124" s="795">
        <v>2018004898</v>
      </c>
      <c r="BA124" s="796">
        <v>18001419</v>
      </c>
      <c r="BB124" s="796" t="s">
        <v>1622</v>
      </c>
      <c r="BC124" s="133" t="s">
        <v>392</v>
      </c>
    </row>
    <row r="125" spans="1:55" ht="60" x14ac:dyDescent="0.2">
      <c r="A125" s="803" t="s">
        <v>140</v>
      </c>
      <c r="B125" s="803" t="s">
        <v>348</v>
      </c>
      <c r="C125" s="804" t="s">
        <v>142</v>
      </c>
      <c r="D125" s="804" t="s">
        <v>143</v>
      </c>
      <c r="E125" s="805" t="s">
        <v>464</v>
      </c>
      <c r="F125" s="804" t="s">
        <v>41</v>
      </c>
      <c r="G125" s="803" t="s">
        <v>232</v>
      </c>
      <c r="H125" s="806">
        <v>31498.39</v>
      </c>
      <c r="I125" s="803" t="s">
        <v>333</v>
      </c>
      <c r="J125" s="803">
        <v>33903923</v>
      </c>
      <c r="K125" s="807">
        <v>43806</v>
      </c>
      <c r="L125" s="804" t="s">
        <v>77</v>
      </c>
      <c r="M125" s="808" t="s">
        <v>44</v>
      </c>
      <c r="N125" s="809">
        <v>42711</v>
      </c>
      <c r="O125" s="809">
        <v>42720</v>
      </c>
      <c r="P125" s="809">
        <v>43084</v>
      </c>
      <c r="Q125" s="807">
        <v>43814</v>
      </c>
      <c r="R125" s="810">
        <f>S125/12</f>
        <v>52497.32</v>
      </c>
      <c r="S125" s="806">
        <v>629967.84</v>
      </c>
      <c r="T125" s="804" t="s">
        <v>239</v>
      </c>
      <c r="U125" s="806">
        <v>629967.84</v>
      </c>
      <c r="V125" s="804" t="s">
        <v>337</v>
      </c>
      <c r="W125" s="806">
        <v>646985.41</v>
      </c>
      <c r="X125" s="806" t="s">
        <v>419</v>
      </c>
      <c r="Y125" s="806"/>
      <c r="Z125" s="806"/>
      <c r="AA125" s="806"/>
      <c r="AB125" s="806"/>
      <c r="AC125" s="806"/>
      <c r="AD125" s="806" t="s">
        <v>143</v>
      </c>
      <c r="AE125" s="811" t="s">
        <v>263</v>
      </c>
      <c r="AF125" s="806" t="s">
        <v>322</v>
      </c>
      <c r="AG125" s="806">
        <v>18813.87</v>
      </c>
      <c r="AH125" s="806" t="s">
        <v>465</v>
      </c>
      <c r="AI125" s="806" t="s">
        <v>323</v>
      </c>
      <c r="AJ125" s="806" t="s">
        <v>143</v>
      </c>
      <c r="AK125" s="806" t="s">
        <v>323</v>
      </c>
      <c r="AL125" s="806" t="s">
        <v>413</v>
      </c>
      <c r="AM125" s="806"/>
      <c r="AN125" s="806"/>
      <c r="AO125" s="806"/>
      <c r="AP125" s="806"/>
      <c r="AQ125" s="806"/>
      <c r="AR125" s="806"/>
      <c r="AS125" s="806"/>
      <c r="AT125" s="812">
        <f>W125</f>
        <v>646985.41</v>
      </c>
      <c r="AU125" s="813">
        <f>S125+U125+W125+Y125+AA125+AC125+AG125+AM125+AO125+AQ125</f>
        <v>1925734.96</v>
      </c>
      <c r="AV125" s="803" t="s">
        <v>466</v>
      </c>
      <c r="AW125" s="803" t="s">
        <v>146</v>
      </c>
      <c r="AX125" s="803" t="s">
        <v>176</v>
      </c>
      <c r="AY125" s="803" t="s">
        <v>177</v>
      </c>
      <c r="AZ125" s="814">
        <v>2017000677</v>
      </c>
      <c r="BA125" s="803">
        <v>17000186</v>
      </c>
      <c r="BB125" s="803" t="s">
        <v>1623</v>
      </c>
      <c r="BC125" s="815" t="s">
        <v>1624</v>
      </c>
    </row>
    <row r="126" spans="1:55" ht="90" x14ac:dyDescent="0.2">
      <c r="A126" s="816" t="s">
        <v>70</v>
      </c>
      <c r="B126" s="794" t="s">
        <v>342</v>
      </c>
      <c r="C126" s="788" t="s">
        <v>267</v>
      </c>
      <c r="D126" s="788" t="s">
        <v>268</v>
      </c>
      <c r="E126" s="789" t="s">
        <v>510</v>
      </c>
      <c r="F126" s="788" t="s">
        <v>41</v>
      </c>
      <c r="G126" s="782" t="s">
        <v>232</v>
      </c>
      <c r="H126" s="790">
        <v>955</v>
      </c>
      <c r="I126" s="782">
        <v>230</v>
      </c>
      <c r="J126" s="782">
        <v>33903907</v>
      </c>
      <c r="K126" s="131" t="s">
        <v>34</v>
      </c>
      <c r="L126" s="788" t="s">
        <v>77</v>
      </c>
      <c r="M126" s="788" t="s">
        <v>69</v>
      </c>
      <c r="N126" s="817">
        <v>43245</v>
      </c>
      <c r="O126" s="817">
        <v>43248</v>
      </c>
      <c r="P126" s="817">
        <v>43612</v>
      </c>
      <c r="Q126" s="791">
        <v>43978</v>
      </c>
      <c r="R126" s="818">
        <f>S126/2</f>
        <v>9550</v>
      </c>
      <c r="S126" s="819">
        <v>19100</v>
      </c>
      <c r="T126" s="793" t="s">
        <v>385</v>
      </c>
      <c r="U126" s="819">
        <v>19100</v>
      </c>
      <c r="V126" s="792" t="s">
        <v>1625</v>
      </c>
      <c r="W126" s="792"/>
      <c r="X126" s="792"/>
      <c r="Y126" s="792"/>
      <c r="Z126" s="792"/>
      <c r="AA126" s="792"/>
      <c r="AB126" s="792"/>
      <c r="AC126" s="792"/>
      <c r="AD126" s="792"/>
      <c r="AE126" s="792"/>
      <c r="AF126" s="792"/>
      <c r="AG126" s="792"/>
      <c r="AH126" s="792"/>
      <c r="AI126" s="792"/>
      <c r="AJ126" s="792"/>
      <c r="AK126" s="792"/>
      <c r="AL126" s="792"/>
      <c r="AM126" s="792"/>
      <c r="AN126" s="792"/>
      <c r="AO126" s="792"/>
      <c r="AP126" s="792"/>
      <c r="AQ126" s="792"/>
      <c r="AR126" s="792"/>
      <c r="AS126" s="792"/>
      <c r="AT126" s="793">
        <f>S126</f>
        <v>19100</v>
      </c>
      <c r="AU126" s="793">
        <f>19100+U126</f>
        <v>38200</v>
      </c>
      <c r="AV126" s="782" t="s">
        <v>1626</v>
      </c>
      <c r="AW126" s="794" t="s">
        <v>1412</v>
      </c>
      <c r="AX126" s="794" t="s">
        <v>1627</v>
      </c>
      <c r="AY126" s="794" t="s">
        <v>1628</v>
      </c>
      <c r="AZ126" s="119">
        <v>2018002136</v>
      </c>
      <c r="BA126" s="794">
        <v>18000751</v>
      </c>
      <c r="BB126" s="796" t="s">
        <v>1629</v>
      </c>
      <c r="BC126" s="133" t="s">
        <v>392</v>
      </c>
    </row>
    <row r="127" spans="1:55" ht="210" x14ac:dyDescent="0.2">
      <c r="A127" s="816" t="s">
        <v>104</v>
      </c>
      <c r="B127" s="794" t="s">
        <v>315</v>
      </c>
      <c r="C127" s="788" t="s">
        <v>105</v>
      </c>
      <c r="D127" s="788" t="s">
        <v>106</v>
      </c>
      <c r="E127" s="789" t="s">
        <v>489</v>
      </c>
      <c r="F127" s="788" t="s">
        <v>41</v>
      </c>
      <c r="G127" s="782" t="s">
        <v>232</v>
      </c>
      <c r="H127" s="790">
        <v>4012</v>
      </c>
      <c r="I127" s="782">
        <v>230</v>
      </c>
      <c r="J127" s="782">
        <v>33903907</v>
      </c>
      <c r="K127" s="131">
        <v>44000</v>
      </c>
      <c r="L127" s="788" t="s">
        <v>77</v>
      </c>
      <c r="M127" s="788" t="s">
        <v>69</v>
      </c>
      <c r="N127" s="817">
        <v>42170</v>
      </c>
      <c r="O127" s="817">
        <v>42173</v>
      </c>
      <c r="P127" s="817">
        <v>42538</v>
      </c>
      <c r="Q127" s="791">
        <v>43999</v>
      </c>
      <c r="R127" s="818">
        <v>40120</v>
      </c>
      <c r="S127" s="819">
        <v>80240</v>
      </c>
      <c r="T127" s="793" t="s">
        <v>243</v>
      </c>
      <c r="U127" s="819">
        <v>80240</v>
      </c>
      <c r="V127" s="792" t="s">
        <v>242</v>
      </c>
      <c r="W127" s="792">
        <v>80240</v>
      </c>
      <c r="X127" s="792" t="s">
        <v>276</v>
      </c>
      <c r="Y127" s="792">
        <v>75520</v>
      </c>
      <c r="Z127" s="792" t="s">
        <v>406</v>
      </c>
      <c r="AA127" s="792">
        <v>75520</v>
      </c>
      <c r="AB127" s="792"/>
      <c r="AC127" s="792"/>
      <c r="AD127" s="792"/>
      <c r="AE127" s="792"/>
      <c r="AF127" s="792"/>
      <c r="AG127" s="792"/>
      <c r="AH127" s="792"/>
      <c r="AI127" s="792"/>
      <c r="AJ127" s="792"/>
      <c r="AK127" s="792"/>
      <c r="AL127" s="792"/>
      <c r="AM127" s="792"/>
      <c r="AN127" s="792"/>
      <c r="AO127" s="792"/>
      <c r="AP127" s="792"/>
      <c r="AQ127" s="792"/>
      <c r="AR127" s="792"/>
      <c r="AS127" s="792"/>
      <c r="AT127" s="793">
        <f>AA127</f>
        <v>75520</v>
      </c>
      <c r="AU127" s="793">
        <f>S127+U127+W127+Y127+AA127+AC127+AE127+AG127+AI127+AK127+AM127+AQ127</f>
        <v>391760</v>
      </c>
      <c r="AV127" s="782" t="s">
        <v>1630</v>
      </c>
      <c r="AW127" s="794" t="s">
        <v>1271</v>
      </c>
      <c r="AX127" s="794" t="s">
        <v>1272</v>
      </c>
      <c r="AY127" s="794" t="s">
        <v>1273</v>
      </c>
      <c r="AZ127" s="119">
        <v>2015003736</v>
      </c>
      <c r="BA127" s="794">
        <v>33216</v>
      </c>
      <c r="BB127" s="796" t="s">
        <v>1623</v>
      </c>
      <c r="BC127" s="133" t="s">
        <v>392</v>
      </c>
    </row>
    <row r="128" spans="1:55" ht="105" x14ac:dyDescent="0.2">
      <c r="A128" s="112" t="s">
        <v>107</v>
      </c>
      <c r="B128" s="112" t="s">
        <v>108</v>
      </c>
      <c r="C128" s="131" t="s">
        <v>109</v>
      </c>
      <c r="D128" s="131" t="s">
        <v>110</v>
      </c>
      <c r="E128" s="132" t="s">
        <v>111</v>
      </c>
      <c r="F128" s="131" t="s">
        <v>41</v>
      </c>
      <c r="G128" s="112" t="s">
        <v>232</v>
      </c>
      <c r="H128" s="783">
        <v>15750</v>
      </c>
      <c r="I128" s="139" t="s">
        <v>1631</v>
      </c>
      <c r="J128" s="139" t="s">
        <v>1632</v>
      </c>
      <c r="K128" s="137">
        <v>44138</v>
      </c>
      <c r="L128" s="137" t="s">
        <v>43</v>
      </c>
      <c r="M128" s="116" t="s">
        <v>44</v>
      </c>
      <c r="N128" s="136">
        <v>42215</v>
      </c>
      <c r="O128" s="136">
        <v>42219</v>
      </c>
      <c r="P128" s="791">
        <v>42584</v>
      </c>
      <c r="Q128" s="137">
        <v>44045</v>
      </c>
      <c r="R128" s="784">
        <v>26250</v>
      </c>
      <c r="S128" s="785">
        <v>315000</v>
      </c>
      <c r="T128" s="785" t="s">
        <v>167</v>
      </c>
      <c r="U128" s="820">
        <v>315000</v>
      </c>
      <c r="V128" s="785" t="s">
        <v>166</v>
      </c>
      <c r="W128" s="785">
        <v>315000</v>
      </c>
      <c r="X128" s="785" t="s">
        <v>330</v>
      </c>
      <c r="Y128" s="785">
        <v>324444.84000000003</v>
      </c>
      <c r="Z128" s="785" t="s">
        <v>411</v>
      </c>
      <c r="AA128" s="785">
        <v>324444.84000000003</v>
      </c>
      <c r="AB128" s="785" t="s">
        <v>188</v>
      </c>
      <c r="AC128" s="785">
        <v>0</v>
      </c>
      <c r="AD128" s="785" t="s">
        <v>256</v>
      </c>
      <c r="AE128" s="785">
        <v>9444.83</v>
      </c>
      <c r="AF128" s="785" t="s">
        <v>256</v>
      </c>
      <c r="AG128" s="785">
        <f>10310.62-AE128</f>
        <v>865.79000000000087</v>
      </c>
      <c r="AH128" s="785" t="s">
        <v>110</v>
      </c>
      <c r="AI128" s="785" t="s">
        <v>371</v>
      </c>
      <c r="AJ128" s="785" t="s">
        <v>110</v>
      </c>
      <c r="AK128" s="785" t="s">
        <v>323</v>
      </c>
      <c r="AL128" s="785">
        <v>0</v>
      </c>
      <c r="AM128" s="785">
        <v>0</v>
      </c>
      <c r="AN128" s="785">
        <v>0</v>
      </c>
      <c r="AO128" s="785">
        <v>0</v>
      </c>
      <c r="AP128" s="785">
        <v>0</v>
      </c>
      <c r="AQ128" s="785">
        <v>0</v>
      </c>
      <c r="AR128" s="785">
        <v>0</v>
      </c>
      <c r="AS128" s="785">
        <v>0</v>
      </c>
      <c r="AT128" s="786">
        <f>AE128+W128</f>
        <v>324444.83</v>
      </c>
      <c r="AU128" s="784">
        <f>S128+U128+W128+Y128+AA128+AC128+AE128+AG128+AM128+AO128+AQ128</f>
        <v>1604200.3000000003</v>
      </c>
      <c r="AV128" s="782" t="s">
        <v>1633</v>
      </c>
      <c r="AW128" s="116" t="s">
        <v>1517</v>
      </c>
      <c r="AX128" s="119" t="s">
        <v>1518</v>
      </c>
      <c r="AY128" s="133" t="s">
        <v>1519</v>
      </c>
      <c r="AZ128" s="119">
        <v>2015005445</v>
      </c>
      <c r="BA128" s="133">
        <v>33583</v>
      </c>
      <c r="BB128" s="118" t="s">
        <v>1634</v>
      </c>
      <c r="BC128" s="796" t="s">
        <v>1635</v>
      </c>
    </row>
    <row r="129" spans="1:55" ht="45" x14ac:dyDescent="0.2">
      <c r="A129" s="808" t="s">
        <v>82</v>
      </c>
      <c r="B129" s="808" t="s">
        <v>83</v>
      </c>
      <c r="C129" s="815" t="s">
        <v>84</v>
      </c>
      <c r="D129" s="821" t="s">
        <v>85</v>
      </c>
      <c r="E129" s="822" t="s">
        <v>86</v>
      </c>
      <c r="F129" s="815" t="s">
        <v>35</v>
      </c>
      <c r="G129" s="808" t="s">
        <v>232</v>
      </c>
      <c r="H129" s="823">
        <v>14452.5</v>
      </c>
      <c r="I129" s="808">
        <v>11121192</v>
      </c>
      <c r="J129" s="808">
        <v>44905219</v>
      </c>
      <c r="K129" s="824">
        <v>42267</v>
      </c>
      <c r="L129" s="824" t="s">
        <v>77</v>
      </c>
      <c r="M129" s="808" t="s">
        <v>35</v>
      </c>
      <c r="N129" s="824">
        <v>41961</v>
      </c>
      <c r="O129" s="824">
        <v>41967</v>
      </c>
      <c r="P129" s="824">
        <v>43792</v>
      </c>
      <c r="Q129" s="815" t="s">
        <v>77</v>
      </c>
      <c r="R129" s="823" t="s">
        <v>87</v>
      </c>
      <c r="S129" s="823">
        <v>289050</v>
      </c>
      <c r="T129" s="823" t="s">
        <v>250</v>
      </c>
      <c r="U129" s="823">
        <v>0</v>
      </c>
      <c r="V129" s="823" t="s">
        <v>250</v>
      </c>
      <c r="W129" s="823">
        <v>0</v>
      </c>
      <c r="X129" s="823"/>
      <c r="Y129" s="823">
        <v>0</v>
      </c>
      <c r="Z129" s="823"/>
      <c r="AA129" s="823">
        <v>0</v>
      </c>
      <c r="AB129" s="823"/>
      <c r="AC129" s="823"/>
      <c r="AD129" s="823"/>
      <c r="AE129" s="823"/>
      <c r="AF129" s="823"/>
      <c r="AG129" s="823"/>
      <c r="AH129" s="823"/>
      <c r="AI129" s="823"/>
      <c r="AJ129" s="823"/>
      <c r="AK129" s="823"/>
      <c r="AL129" s="823"/>
      <c r="AM129" s="823"/>
      <c r="AN129" s="823"/>
      <c r="AO129" s="823"/>
      <c r="AP129" s="823"/>
      <c r="AQ129" s="823"/>
      <c r="AR129" s="823"/>
      <c r="AS129" s="823"/>
      <c r="AT129" s="825">
        <v>289050</v>
      </c>
      <c r="AU129" s="813">
        <f>S129+U129+W129+Y129+AA129+AC129+AE129+AG129+AI129+AK129+AM129+AO129+AQ129</f>
        <v>289050</v>
      </c>
      <c r="AV129" s="803" t="s">
        <v>1320</v>
      </c>
      <c r="AW129" s="808" t="s">
        <v>1636</v>
      </c>
      <c r="AX129" s="814" t="s">
        <v>1637</v>
      </c>
      <c r="AY129" s="808" t="s">
        <v>1638</v>
      </c>
      <c r="AZ129" s="814">
        <v>2014008800</v>
      </c>
      <c r="BA129" s="808">
        <v>32096</v>
      </c>
      <c r="BB129" s="808" t="s">
        <v>1375</v>
      </c>
      <c r="BC129" s="815" t="s">
        <v>392</v>
      </c>
    </row>
    <row r="130" spans="1:55" ht="75" x14ac:dyDescent="0.2">
      <c r="A130" s="803" t="s">
        <v>375</v>
      </c>
      <c r="B130" s="803" t="s">
        <v>376</v>
      </c>
      <c r="C130" s="815" t="s">
        <v>80</v>
      </c>
      <c r="D130" s="804" t="s">
        <v>377</v>
      </c>
      <c r="E130" s="805" t="s">
        <v>458</v>
      </c>
      <c r="F130" s="804" t="s">
        <v>41</v>
      </c>
      <c r="G130" s="803" t="s">
        <v>232</v>
      </c>
      <c r="H130" s="806">
        <v>6130</v>
      </c>
      <c r="I130" s="803">
        <v>230</v>
      </c>
      <c r="J130" s="803">
        <v>33903913</v>
      </c>
      <c r="K130" s="804" t="s">
        <v>34</v>
      </c>
      <c r="L130" s="804" t="s">
        <v>34</v>
      </c>
      <c r="M130" s="803" t="s">
        <v>69</v>
      </c>
      <c r="N130" s="807">
        <v>43430</v>
      </c>
      <c r="O130" s="807">
        <v>43431</v>
      </c>
      <c r="P130" s="807">
        <v>43795</v>
      </c>
      <c r="Q130" s="804" t="s">
        <v>34</v>
      </c>
      <c r="R130" s="804" t="s">
        <v>34</v>
      </c>
      <c r="S130" s="806">
        <v>122600</v>
      </c>
      <c r="T130" s="815" t="s">
        <v>422</v>
      </c>
      <c r="U130" s="806"/>
      <c r="V130" s="804"/>
      <c r="W130" s="804"/>
      <c r="X130" s="804"/>
      <c r="Y130" s="804"/>
      <c r="Z130" s="804"/>
      <c r="AA130" s="804"/>
      <c r="AB130" s="804"/>
      <c r="AC130" s="804"/>
      <c r="AD130" s="804"/>
      <c r="AE130" s="804"/>
      <c r="AF130" s="804"/>
      <c r="AG130" s="804"/>
      <c r="AH130" s="804"/>
      <c r="AI130" s="804"/>
      <c r="AJ130" s="804"/>
      <c r="AK130" s="804"/>
      <c r="AL130" s="804"/>
      <c r="AM130" s="804"/>
      <c r="AN130" s="804"/>
      <c r="AO130" s="804"/>
      <c r="AP130" s="804"/>
      <c r="AQ130" s="804"/>
      <c r="AR130" s="804"/>
      <c r="AS130" s="804"/>
      <c r="AT130" s="806">
        <v>288548.61</v>
      </c>
      <c r="AU130" s="806">
        <f>S130</f>
        <v>122600</v>
      </c>
      <c r="AV130" s="803" t="s">
        <v>1639</v>
      </c>
      <c r="AW130" s="803" t="s">
        <v>1610</v>
      </c>
      <c r="AX130" s="826" t="s">
        <v>1611</v>
      </c>
      <c r="AY130" s="815" t="s">
        <v>1612</v>
      </c>
      <c r="AZ130" s="827">
        <v>2018006308</v>
      </c>
      <c r="BA130" s="815">
        <v>18001792</v>
      </c>
      <c r="BB130" s="815" t="s">
        <v>1640</v>
      </c>
      <c r="BC130" s="815" t="s">
        <v>1641</v>
      </c>
    </row>
    <row r="131" spans="1:55" ht="30" x14ac:dyDescent="0.2">
      <c r="A131" s="808" t="s">
        <v>88</v>
      </c>
      <c r="B131" s="808" t="s">
        <v>89</v>
      </c>
      <c r="C131" s="815" t="s">
        <v>90</v>
      </c>
      <c r="D131" s="821" t="s">
        <v>91</v>
      </c>
      <c r="E131" s="822" t="s">
        <v>92</v>
      </c>
      <c r="F131" s="815" t="s">
        <v>35</v>
      </c>
      <c r="G131" s="808" t="s">
        <v>1313</v>
      </c>
      <c r="H131" s="823"/>
      <c r="I131" s="808">
        <v>11121192</v>
      </c>
      <c r="J131" s="808">
        <v>44905207</v>
      </c>
      <c r="K131" s="824">
        <v>41969</v>
      </c>
      <c r="L131" s="824"/>
      <c r="M131" s="808" t="s">
        <v>35</v>
      </c>
      <c r="N131" s="828">
        <v>41969</v>
      </c>
      <c r="O131" s="824">
        <v>41970</v>
      </c>
      <c r="P131" s="824">
        <v>43795</v>
      </c>
      <c r="Q131" s="815" t="s">
        <v>77</v>
      </c>
      <c r="R131" s="823" t="s">
        <v>87</v>
      </c>
      <c r="S131" s="823">
        <v>44740</v>
      </c>
      <c r="T131" s="823" t="s">
        <v>250</v>
      </c>
      <c r="U131" s="823">
        <v>0</v>
      </c>
      <c r="V131" s="823" t="s">
        <v>250</v>
      </c>
      <c r="W131" s="823">
        <v>0</v>
      </c>
      <c r="X131" s="823"/>
      <c r="Y131" s="823">
        <v>0</v>
      </c>
      <c r="Z131" s="823"/>
      <c r="AA131" s="823">
        <v>0</v>
      </c>
      <c r="AB131" s="823"/>
      <c r="AC131" s="823"/>
      <c r="AD131" s="823"/>
      <c r="AE131" s="823"/>
      <c r="AF131" s="823"/>
      <c r="AG131" s="823"/>
      <c r="AH131" s="823"/>
      <c r="AI131" s="823"/>
      <c r="AJ131" s="823"/>
      <c r="AK131" s="823"/>
      <c r="AL131" s="823"/>
      <c r="AM131" s="823"/>
      <c r="AN131" s="823"/>
      <c r="AO131" s="823"/>
      <c r="AP131" s="823"/>
      <c r="AQ131" s="823"/>
      <c r="AR131" s="823"/>
      <c r="AS131" s="823"/>
      <c r="AT131" s="825">
        <v>44740</v>
      </c>
      <c r="AU131" s="813">
        <f>S131+U131+W131+Y131+AA131+AC131+AE131+AG131+AI131+AK131+AM131+AO131+AQ131</f>
        <v>44740</v>
      </c>
      <c r="AV131" s="803" t="s">
        <v>1320</v>
      </c>
      <c r="AW131" s="808" t="s">
        <v>1642</v>
      </c>
      <c r="AX131" s="814" t="s">
        <v>1643</v>
      </c>
      <c r="AY131" s="815" t="s">
        <v>1644</v>
      </c>
      <c r="AZ131" s="814">
        <v>2014008256</v>
      </c>
      <c r="BA131" s="815">
        <v>32165</v>
      </c>
      <c r="BB131" s="808" t="s">
        <v>1645</v>
      </c>
      <c r="BC131" s="815" t="s">
        <v>392</v>
      </c>
    </row>
    <row r="132" spans="1:55" ht="90" x14ac:dyDescent="0.2">
      <c r="A132" s="803" t="s">
        <v>527</v>
      </c>
      <c r="B132" s="803" t="s">
        <v>372</v>
      </c>
      <c r="C132" s="804" t="s">
        <v>373</v>
      </c>
      <c r="D132" s="804" t="s">
        <v>374</v>
      </c>
      <c r="E132" s="805" t="s">
        <v>508</v>
      </c>
      <c r="F132" s="804" t="s">
        <v>41</v>
      </c>
      <c r="G132" s="803" t="s">
        <v>594</v>
      </c>
      <c r="H132" s="804"/>
      <c r="I132" s="803">
        <v>100</v>
      </c>
      <c r="J132" s="803">
        <v>33903984</v>
      </c>
      <c r="K132" s="804" t="s">
        <v>34</v>
      </c>
      <c r="L132" s="804" t="s">
        <v>34</v>
      </c>
      <c r="M132" s="803" t="s">
        <v>69</v>
      </c>
      <c r="N132" s="807">
        <v>43430</v>
      </c>
      <c r="O132" s="807">
        <v>43432</v>
      </c>
      <c r="P132" s="807">
        <v>43796</v>
      </c>
      <c r="Q132" s="804" t="s">
        <v>34</v>
      </c>
      <c r="R132" s="804" t="s">
        <v>34</v>
      </c>
      <c r="S132" s="806">
        <v>9455.1200000000008</v>
      </c>
      <c r="T132" s="804"/>
      <c r="U132" s="804"/>
      <c r="V132" s="804"/>
      <c r="W132" s="804"/>
      <c r="X132" s="804"/>
      <c r="Y132" s="804"/>
      <c r="Z132" s="804"/>
      <c r="AA132" s="804"/>
      <c r="AB132" s="804"/>
      <c r="AC132" s="804"/>
      <c r="AD132" s="804"/>
      <c r="AE132" s="804"/>
      <c r="AF132" s="804"/>
      <c r="AG132" s="804"/>
      <c r="AH132" s="804"/>
      <c r="AI132" s="804"/>
      <c r="AJ132" s="804"/>
      <c r="AK132" s="804"/>
      <c r="AL132" s="804"/>
      <c r="AM132" s="804"/>
      <c r="AN132" s="804"/>
      <c r="AO132" s="804"/>
      <c r="AP132" s="804"/>
      <c r="AQ132" s="804"/>
      <c r="AR132" s="804"/>
      <c r="AS132" s="804"/>
      <c r="AT132" s="806">
        <v>9455.11</v>
      </c>
      <c r="AU132" s="806">
        <v>9455.11</v>
      </c>
      <c r="AV132" s="803" t="s">
        <v>1646</v>
      </c>
      <c r="AW132" s="803" t="s">
        <v>1647</v>
      </c>
      <c r="AX132" s="826" t="s">
        <v>1648</v>
      </c>
      <c r="AY132" s="815" t="s">
        <v>1649</v>
      </c>
      <c r="AZ132" s="827">
        <v>2018003993</v>
      </c>
      <c r="BA132" s="815">
        <v>18001777</v>
      </c>
      <c r="BB132" s="815" t="s">
        <v>1650</v>
      </c>
      <c r="BC132" s="815" t="s">
        <v>392</v>
      </c>
    </row>
    <row r="133" spans="1:55" ht="30" x14ac:dyDescent="0.2">
      <c r="A133" s="803" t="s">
        <v>93</v>
      </c>
      <c r="B133" s="803" t="s">
        <v>94</v>
      </c>
      <c r="C133" s="804" t="s">
        <v>95</v>
      </c>
      <c r="D133" s="804" t="s">
        <v>96</v>
      </c>
      <c r="E133" s="805" t="s">
        <v>97</v>
      </c>
      <c r="F133" s="804" t="s">
        <v>35</v>
      </c>
      <c r="G133" s="808" t="s">
        <v>1313</v>
      </c>
      <c r="H133" s="804"/>
      <c r="I133" s="803">
        <v>11121192</v>
      </c>
      <c r="J133" s="803">
        <v>44905207</v>
      </c>
      <c r="K133" s="807">
        <v>41984</v>
      </c>
      <c r="L133" s="804" t="s">
        <v>77</v>
      </c>
      <c r="M133" s="803" t="s">
        <v>35</v>
      </c>
      <c r="N133" s="807">
        <v>41984</v>
      </c>
      <c r="O133" s="807">
        <v>41985</v>
      </c>
      <c r="P133" s="824">
        <v>43810</v>
      </c>
      <c r="Q133" s="804" t="s">
        <v>77</v>
      </c>
      <c r="R133" s="804" t="s">
        <v>1651</v>
      </c>
      <c r="S133" s="806">
        <v>344727</v>
      </c>
      <c r="T133" s="804"/>
      <c r="U133" s="804"/>
      <c r="V133" s="804"/>
      <c r="W133" s="804"/>
      <c r="X133" s="804"/>
      <c r="Y133" s="804"/>
      <c r="Z133" s="804"/>
      <c r="AA133" s="804"/>
      <c r="AB133" s="804"/>
      <c r="AC133" s="804"/>
      <c r="AD133" s="804"/>
      <c r="AE133" s="804" t="s">
        <v>244</v>
      </c>
      <c r="AF133" s="804"/>
      <c r="AG133" s="804"/>
      <c r="AH133" s="804"/>
      <c r="AI133" s="804"/>
      <c r="AJ133" s="804"/>
      <c r="AK133" s="804"/>
      <c r="AL133" s="804"/>
      <c r="AM133" s="804"/>
      <c r="AN133" s="804"/>
      <c r="AO133" s="804"/>
      <c r="AP133" s="804"/>
      <c r="AQ133" s="804"/>
      <c r="AR133" s="804"/>
      <c r="AS133" s="804"/>
      <c r="AT133" s="806">
        <v>344727</v>
      </c>
      <c r="AU133" s="813">
        <f>S133+U133+W133+Y133+AA133+AC133+AG133+AI133+AK133+AM133+AO133+AQ133</f>
        <v>344727</v>
      </c>
      <c r="AV133" s="803" t="s">
        <v>1320</v>
      </c>
      <c r="AW133" s="803" t="s">
        <v>1652</v>
      </c>
      <c r="AX133" s="803" t="s">
        <v>1653</v>
      </c>
      <c r="AY133" s="804" t="s">
        <v>1654</v>
      </c>
      <c r="AZ133" s="814">
        <v>2014008799</v>
      </c>
      <c r="BA133" s="804">
        <v>32214</v>
      </c>
      <c r="BB133" s="803" t="s">
        <v>1655</v>
      </c>
      <c r="BC133" s="815" t="s">
        <v>250</v>
      </c>
    </row>
    <row r="134" spans="1:55" ht="105" x14ac:dyDescent="0.2">
      <c r="A134" s="803" t="s">
        <v>284</v>
      </c>
      <c r="B134" s="803" t="s">
        <v>341</v>
      </c>
      <c r="C134" s="804" t="s">
        <v>285</v>
      </c>
      <c r="D134" s="804" t="s">
        <v>384</v>
      </c>
      <c r="E134" s="805" t="s">
        <v>499</v>
      </c>
      <c r="F134" s="804" t="s">
        <v>41</v>
      </c>
      <c r="G134" s="803" t="s">
        <v>232</v>
      </c>
      <c r="H134" s="806">
        <v>5008.99</v>
      </c>
      <c r="I134" s="803">
        <v>212</v>
      </c>
      <c r="J134" s="803">
        <v>33903907</v>
      </c>
      <c r="K134" s="807">
        <v>43817</v>
      </c>
      <c r="L134" s="804" t="s">
        <v>77</v>
      </c>
      <c r="M134" s="808" t="s">
        <v>287</v>
      </c>
      <c r="N134" s="807">
        <v>43451</v>
      </c>
      <c r="O134" s="807">
        <v>43452</v>
      </c>
      <c r="P134" s="807">
        <v>43816</v>
      </c>
      <c r="Q134" s="804" t="s">
        <v>34</v>
      </c>
      <c r="R134" s="803" t="s">
        <v>65</v>
      </c>
      <c r="S134" s="829">
        <v>100179.83</v>
      </c>
      <c r="T134" s="804"/>
      <c r="U134" s="804"/>
      <c r="V134" s="804"/>
      <c r="W134" s="804"/>
      <c r="X134" s="804"/>
      <c r="Y134" s="804"/>
      <c r="Z134" s="804"/>
      <c r="AA134" s="804"/>
      <c r="AB134" s="804"/>
      <c r="AC134" s="804"/>
      <c r="AD134" s="804"/>
      <c r="AE134" s="804"/>
      <c r="AF134" s="804"/>
      <c r="AG134" s="804"/>
      <c r="AH134" s="804"/>
      <c r="AI134" s="804"/>
      <c r="AJ134" s="804"/>
      <c r="AK134" s="804"/>
      <c r="AL134" s="804"/>
      <c r="AM134" s="804"/>
      <c r="AN134" s="804"/>
      <c r="AO134" s="804"/>
      <c r="AP134" s="804"/>
      <c r="AQ134" s="804"/>
      <c r="AR134" s="804"/>
      <c r="AS134" s="804"/>
      <c r="AT134" s="806">
        <v>100179.83</v>
      </c>
      <c r="AU134" s="806">
        <f>S134</f>
        <v>100179.83</v>
      </c>
      <c r="AV134" s="803" t="s">
        <v>467</v>
      </c>
      <c r="AW134" s="803" t="s">
        <v>408</v>
      </c>
      <c r="AX134" s="803" t="s">
        <v>288</v>
      </c>
      <c r="AY134" s="803" t="s">
        <v>289</v>
      </c>
      <c r="AZ134" s="827">
        <v>2018006821</v>
      </c>
      <c r="BA134" s="815">
        <v>18001934</v>
      </c>
      <c r="BB134" s="815" t="s">
        <v>1656</v>
      </c>
      <c r="BC134" s="815" t="s">
        <v>392</v>
      </c>
    </row>
    <row r="135" spans="1:55" ht="75" x14ac:dyDescent="0.2">
      <c r="A135" s="803" t="s">
        <v>378</v>
      </c>
      <c r="B135" s="803" t="s">
        <v>379</v>
      </c>
      <c r="C135" s="804" t="s">
        <v>380</v>
      </c>
      <c r="D135" s="804" t="s">
        <v>381</v>
      </c>
      <c r="E135" s="805" t="s">
        <v>505</v>
      </c>
      <c r="F135" s="804" t="s">
        <v>41</v>
      </c>
      <c r="G135" s="803" t="s">
        <v>51</v>
      </c>
      <c r="H135" s="806">
        <v>7250</v>
      </c>
      <c r="I135" s="803">
        <v>100</v>
      </c>
      <c r="J135" s="803">
        <v>33903901</v>
      </c>
      <c r="K135" s="804" t="s">
        <v>34</v>
      </c>
      <c r="L135" s="804" t="s">
        <v>34</v>
      </c>
      <c r="M135" s="803" t="s">
        <v>44</v>
      </c>
      <c r="N135" s="807">
        <v>43448</v>
      </c>
      <c r="O135" s="807">
        <v>43452</v>
      </c>
      <c r="P135" s="807">
        <v>43816</v>
      </c>
      <c r="Q135" s="804" t="s">
        <v>34</v>
      </c>
      <c r="R135" s="806">
        <f>S135/12</f>
        <v>12083.333333333334</v>
      </c>
      <c r="S135" s="806">
        <v>145000</v>
      </c>
      <c r="T135" s="804" t="s">
        <v>423</v>
      </c>
      <c r="U135" s="804"/>
      <c r="V135" s="804"/>
      <c r="W135" s="804"/>
      <c r="X135" s="804"/>
      <c r="Y135" s="804"/>
      <c r="Z135" s="804"/>
      <c r="AA135" s="804"/>
      <c r="AB135" s="804"/>
      <c r="AC135" s="804"/>
      <c r="AD135" s="804"/>
      <c r="AE135" s="804"/>
      <c r="AF135" s="804"/>
      <c r="AG135" s="804"/>
      <c r="AH135" s="804"/>
      <c r="AI135" s="804"/>
      <c r="AJ135" s="804"/>
      <c r="AK135" s="804"/>
      <c r="AL135" s="804"/>
      <c r="AM135" s="804"/>
      <c r="AN135" s="804"/>
      <c r="AO135" s="804"/>
      <c r="AP135" s="804"/>
      <c r="AQ135" s="804"/>
      <c r="AR135" s="804"/>
      <c r="AS135" s="804"/>
      <c r="AT135" s="806">
        <v>145000</v>
      </c>
      <c r="AU135" s="806">
        <v>145000</v>
      </c>
      <c r="AV135" s="803" t="s">
        <v>1657</v>
      </c>
      <c r="AW135" s="803" t="s">
        <v>382</v>
      </c>
      <c r="AX135" s="830" t="s">
        <v>383</v>
      </c>
      <c r="AY135" s="815" t="s">
        <v>1658</v>
      </c>
      <c r="AZ135" s="827">
        <v>2018006646</v>
      </c>
      <c r="BA135" s="815">
        <v>18001905</v>
      </c>
      <c r="BB135" s="815" t="s">
        <v>1659</v>
      </c>
      <c r="BC135" s="815" t="s">
        <v>1660</v>
      </c>
    </row>
    <row r="136" spans="1:55" ht="90" x14ac:dyDescent="0.25">
      <c r="A136" s="803" t="s">
        <v>1661</v>
      </c>
      <c r="B136" s="831" t="s">
        <v>1662</v>
      </c>
      <c r="C136" s="804" t="s">
        <v>1097</v>
      </c>
      <c r="D136" s="804" t="s">
        <v>1663</v>
      </c>
      <c r="E136" s="805" t="s">
        <v>1664</v>
      </c>
      <c r="F136" s="804" t="s">
        <v>41</v>
      </c>
      <c r="G136" s="803" t="s">
        <v>51</v>
      </c>
      <c r="H136" s="806">
        <v>1425</v>
      </c>
      <c r="I136" s="803">
        <v>100</v>
      </c>
      <c r="J136" s="803">
        <v>33903927</v>
      </c>
      <c r="K136" s="807">
        <v>43816</v>
      </c>
      <c r="L136" s="804" t="s">
        <v>34</v>
      </c>
      <c r="M136" s="808" t="s">
        <v>156</v>
      </c>
      <c r="N136" s="807">
        <v>43763</v>
      </c>
      <c r="O136" s="807">
        <v>43787</v>
      </c>
      <c r="P136" s="807">
        <v>43816</v>
      </c>
      <c r="Q136" s="807" t="s">
        <v>34</v>
      </c>
      <c r="R136" s="810">
        <v>28500</v>
      </c>
      <c r="S136" s="806"/>
      <c r="T136" s="804"/>
      <c r="U136" s="806"/>
      <c r="V136" s="804"/>
      <c r="W136" s="806"/>
      <c r="X136" s="806"/>
      <c r="Y136" s="806"/>
      <c r="Z136" s="806"/>
      <c r="AA136" s="806"/>
      <c r="AB136" s="806"/>
      <c r="AC136" s="806"/>
      <c r="AD136" s="806"/>
      <c r="AE136" s="806"/>
      <c r="AF136" s="806"/>
      <c r="AG136" s="806"/>
      <c r="AH136" s="806"/>
      <c r="AI136" s="806"/>
      <c r="AJ136" s="806"/>
      <c r="AK136" s="804"/>
      <c r="AL136" s="806"/>
      <c r="AM136" s="806"/>
      <c r="AN136" s="806"/>
      <c r="AO136" s="806"/>
      <c r="AP136" s="806"/>
      <c r="AQ136" s="806"/>
      <c r="AR136" s="806"/>
      <c r="AS136" s="806"/>
      <c r="AT136" s="806">
        <v>28500</v>
      </c>
      <c r="AU136" s="806">
        <v>28500</v>
      </c>
      <c r="AV136" s="803" t="s">
        <v>1534</v>
      </c>
      <c r="AW136" s="803" t="s">
        <v>1665</v>
      </c>
      <c r="AX136" s="832" t="s">
        <v>1666</v>
      </c>
      <c r="AY136" s="804" t="s">
        <v>1667</v>
      </c>
      <c r="AZ136" s="814">
        <v>2019005498</v>
      </c>
      <c r="BA136" s="814">
        <v>19001611</v>
      </c>
      <c r="BB136" s="803" t="s">
        <v>1668</v>
      </c>
      <c r="BC136" s="815" t="s">
        <v>250</v>
      </c>
    </row>
    <row r="137" spans="1:55" ht="90" x14ac:dyDescent="0.25">
      <c r="A137" s="808" t="s">
        <v>1669</v>
      </c>
      <c r="B137" s="808" t="s">
        <v>1670</v>
      </c>
      <c r="C137" s="815" t="s">
        <v>1671</v>
      </c>
      <c r="D137" s="821" t="s">
        <v>1672</v>
      </c>
      <c r="E137" s="822" t="s">
        <v>532</v>
      </c>
      <c r="F137" s="815" t="s">
        <v>1673</v>
      </c>
      <c r="G137" s="808" t="s">
        <v>232</v>
      </c>
      <c r="H137" s="823">
        <v>1700</v>
      </c>
      <c r="I137" s="808">
        <v>100</v>
      </c>
      <c r="J137" s="808">
        <v>33903927</v>
      </c>
      <c r="K137" s="824">
        <v>43908</v>
      </c>
      <c r="L137" s="824" t="s">
        <v>77</v>
      </c>
      <c r="M137" s="808" t="s">
        <v>1674</v>
      </c>
      <c r="N137" s="824">
        <v>43773</v>
      </c>
      <c r="O137" s="824">
        <v>43787</v>
      </c>
      <c r="P137" s="824">
        <v>43816</v>
      </c>
      <c r="Q137" s="815" t="s">
        <v>77</v>
      </c>
      <c r="R137" s="823" t="s">
        <v>87</v>
      </c>
      <c r="S137" s="823">
        <v>34000</v>
      </c>
      <c r="T137" s="823"/>
      <c r="U137" s="823"/>
      <c r="V137" s="823"/>
      <c r="W137" s="823"/>
      <c r="X137" s="823"/>
      <c r="Y137" s="823"/>
      <c r="Z137" s="823"/>
      <c r="AA137" s="823"/>
      <c r="AB137" s="823"/>
      <c r="AC137" s="823"/>
      <c r="AD137" s="823"/>
      <c r="AE137" s="823"/>
      <c r="AF137" s="823"/>
      <c r="AG137" s="823"/>
      <c r="AH137" s="823"/>
      <c r="AI137" s="823"/>
      <c r="AJ137" s="823"/>
      <c r="AK137" s="823"/>
      <c r="AL137" s="823"/>
      <c r="AM137" s="823"/>
      <c r="AN137" s="823"/>
      <c r="AO137" s="823"/>
      <c r="AP137" s="823"/>
      <c r="AQ137" s="823"/>
      <c r="AR137" s="823"/>
      <c r="AS137" s="823"/>
      <c r="AT137" s="825">
        <v>34000</v>
      </c>
      <c r="AU137" s="813">
        <v>34000</v>
      </c>
      <c r="AV137" s="803" t="s">
        <v>1534</v>
      </c>
      <c r="AW137" s="808" t="s">
        <v>1675</v>
      </c>
      <c r="AX137" s="833" t="s">
        <v>1676</v>
      </c>
      <c r="AY137" s="808" t="s">
        <v>1677</v>
      </c>
      <c r="AZ137" s="814">
        <v>2019005497</v>
      </c>
      <c r="BA137" s="808">
        <v>19001610</v>
      </c>
      <c r="BB137" s="808" t="s">
        <v>1375</v>
      </c>
      <c r="BC137" s="815" t="s">
        <v>392</v>
      </c>
    </row>
    <row r="138" spans="1:55" ht="75" x14ac:dyDescent="0.2">
      <c r="A138" s="803" t="s">
        <v>1678</v>
      </c>
      <c r="B138" s="803" t="s">
        <v>520</v>
      </c>
      <c r="C138" s="804" t="s">
        <v>521</v>
      </c>
      <c r="D138" s="804" t="s">
        <v>522</v>
      </c>
      <c r="E138" s="805" t="s">
        <v>523</v>
      </c>
      <c r="F138" s="804" t="s">
        <v>41</v>
      </c>
      <c r="G138" s="803" t="s">
        <v>232</v>
      </c>
      <c r="H138" s="806">
        <v>18872.259999999998</v>
      </c>
      <c r="I138" s="803">
        <v>100</v>
      </c>
      <c r="J138" s="803">
        <v>33903938</v>
      </c>
      <c r="K138" s="807">
        <v>43972</v>
      </c>
      <c r="L138" s="804" t="s">
        <v>77</v>
      </c>
      <c r="M138" s="808" t="s">
        <v>1679</v>
      </c>
      <c r="N138" s="807">
        <v>43698</v>
      </c>
      <c r="O138" s="807">
        <v>43698</v>
      </c>
      <c r="P138" s="807">
        <v>43881</v>
      </c>
      <c r="Q138" s="815" t="s">
        <v>77</v>
      </c>
      <c r="R138" s="806">
        <v>377445.18</v>
      </c>
      <c r="S138" s="806">
        <f>R138/6</f>
        <v>62907.53</v>
      </c>
      <c r="T138" s="804"/>
      <c r="U138" s="806"/>
      <c r="V138" s="804"/>
      <c r="W138" s="804"/>
      <c r="X138" s="804"/>
      <c r="Y138" s="804"/>
      <c r="Z138" s="804"/>
      <c r="AA138" s="804"/>
      <c r="AB138" s="804"/>
      <c r="AC138" s="804"/>
      <c r="AD138" s="804"/>
      <c r="AE138" s="804"/>
      <c r="AF138" s="804"/>
      <c r="AG138" s="804"/>
      <c r="AH138" s="804"/>
      <c r="AI138" s="804"/>
      <c r="AJ138" s="804"/>
      <c r="AK138" s="804"/>
      <c r="AL138" s="804"/>
      <c r="AM138" s="804"/>
      <c r="AN138" s="804"/>
      <c r="AO138" s="804"/>
      <c r="AP138" s="804"/>
      <c r="AQ138" s="804"/>
      <c r="AR138" s="804"/>
      <c r="AS138" s="804"/>
      <c r="AT138" s="806">
        <v>377445.18</v>
      </c>
      <c r="AU138" s="806">
        <v>377445.18</v>
      </c>
      <c r="AV138" s="803" t="s">
        <v>1591</v>
      </c>
      <c r="AW138" s="803" t="s">
        <v>1680</v>
      </c>
      <c r="AX138" s="803" t="s">
        <v>1681</v>
      </c>
      <c r="AY138" s="804" t="s">
        <v>1682</v>
      </c>
      <c r="AZ138" s="814">
        <v>2019004082</v>
      </c>
      <c r="BA138" s="803">
        <v>19001123</v>
      </c>
      <c r="BB138" s="803" t="s">
        <v>1683</v>
      </c>
      <c r="BC138" s="815" t="s">
        <v>1684</v>
      </c>
    </row>
    <row r="139" spans="1:55" ht="60" x14ac:dyDescent="0.2">
      <c r="A139" s="803" t="s">
        <v>401</v>
      </c>
      <c r="B139" s="803" t="s">
        <v>402</v>
      </c>
      <c r="C139" s="804" t="s">
        <v>403</v>
      </c>
      <c r="D139" s="804" t="s">
        <v>404</v>
      </c>
      <c r="E139" s="805" t="s">
        <v>516</v>
      </c>
      <c r="F139" s="804" t="s">
        <v>35</v>
      </c>
      <c r="G139" s="803" t="s">
        <v>232</v>
      </c>
      <c r="H139" s="806">
        <v>103080</v>
      </c>
      <c r="I139" s="803">
        <v>100</v>
      </c>
      <c r="J139" s="803">
        <v>449052</v>
      </c>
      <c r="K139" s="807">
        <v>43889</v>
      </c>
      <c r="L139" s="804" t="s">
        <v>77</v>
      </c>
      <c r="M139" s="803" t="s">
        <v>194</v>
      </c>
      <c r="N139" s="807">
        <v>43158</v>
      </c>
      <c r="O139" s="807">
        <v>43524</v>
      </c>
      <c r="P139" s="807">
        <v>43888</v>
      </c>
      <c r="Q139" s="804" t="s">
        <v>34</v>
      </c>
      <c r="R139" s="804" t="s">
        <v>156</v>
      </c>
      <c r="S139" s="806">
        <v>2061600</v>
      </c>
      <c r="T139" s="804"/>
      <c r="U139" s="804"/>
      <c r="V139" s="804"/>
      <c r="W139" s="804"/>
      <c r="X139" s="804"/>
      <c r="Y139" s="804"/>
      <c r="Z139" s="804"/>
      <c r="AA139" s="804"/>
      <c r="AB139" s="804"/>
      <c r="AC139" s="804"/>
      <c r="AD139" s="804"/>
      <c r="AE139" s="804"/>
      <c r="AF139" s="804"/>
      <c r="AG139" s="804"/>
      <c r="AH139" s="804"/>
      <c r="AI139" s="804"/>
      <c r="AJ139" s="804"/>
      <c r="AK139" s="804"/>
      <c r="AL139" s="804"/>
      <c r="AM139" s="804"/>
      <c r="AN139" s="804"/>
      <c r="AO139" s="804"/>
      <c r="AP139" s="804"/>
      <c r="AQ139" s="804"/>
      <c r="AR139" s="804"/>
      <c r="AS139" s="804"/>
      <c r="AT139" s="806">
        <v>2061600</v>
      </c>
      <c r="AU139" s="806">
        <v>2061600</v>
      </c>
      <c r="AV139" s="803" t="s">
        <v>1685</v>
      </c>
      <c r="AW139" s="803" t="s">
        <v>1686</v>
      </c>
      <c r="AX139" s="826" t="s">
        <v>1687</v>
      </c>
      <c r="AY139" s="827" t="s">
        <v>1688</v>
      </c>
      <c r="AZ139" s="827">
        <v>2019000290</v>
      </c>
      <c r="BA139" s="815">
        <v>19000110</v>
      </c>
      <c r="BB139" s="815" t="s">
        <v>1375</v>
      </c>
      <c r="BC139" s="815" t="s">
        <v>250</v>
      </c>
    </row>
    <row r="140" spans="1:55" ht="105" x14ac:dyDescent="0.2">
      <c r="A140" s="803" t="s">
        <v>284</v>
      </c>
      <c r="B140" s="803" t="s">
        <v>341</v>
      </c>
      <c r="C140" s="804" t="s">
        <v>285</v>
      </c>
      <c r="D140" s="804" t="s">
        <v>410</v>
      </c>
      <c r="E140" s="805" t="s">
        <v>500</v>
      </c>
      <c r="F140" s="804" t="s">
        <v>41</v>
      </c>
      <c r="G140" s="803" t="s">
        <v>232</v>
      </c>
      <c r="H140" s="806">
        <v>77039.45</v>
      </c>
      <c r="I140" s="803">
        <v>100</v>
      </c>
      <c r="J140" s="803">
        <v>33903907</v>
      </c>
      <c r="K140" s="807">
        <v>43929</v>
      </c>
      <c r="L140" s="804" t="s">
        <v>77</v>
      </c>
      <c r="M140" s="808" t="s">
        <v>287</v>
      </c>
      <c r="N140" s="807">
        <v>43559</v>
      </c>
      <c r="O140" s="807">
        <v>43563</v>
      </c>
      <c r="P140" s="807">
        <v>43928</v>
      </c>
      <c r="Q140" s="804" t="s">
        <v>34</v>
      </c>
      <c r="R140" s="803" t="s">
        <v>65</v>
      </c>
      <c r="S140" s="829">
        <v>1540789.03</v>
      </c>
      <c r="T140" s="804"/>
      <c r="U140" s="804"/>
      <c r="V140" s="804"/>
      <c r="W140" s="804"/>
      <c r="X140" s="804"/>
      <c r="Y140" s="804"/>
      <c r="Z140" s="804"/>
      <c r="AA140" s="804"/>
      <c r="AB140" s="804"/>
      <c r="AC140" s="804"/>
      <c r="AD140" s="804"/>
      <c r="AE140" s="804"/>
      <c r="AF140" s="804"/>
      <c r="AG140" s="804"/>
      <c r="AH140" s="804"/>
      <c r="AI140" s="804"/>
      <c r="AJ140" s="804"/>
      <c r="AK140" s="804"/>
      <c r="AL140" s="804"/>
      <c r="AM140" s="804"/>
      <c r="AN140" s="804"/>
      <c r="AO140" s="804"/>
      <c r="AP140" s="804"/>
      <c r="AQ140" s="804"/>
      <c r="AR140" s="804"/>
      <c r="AS140" s="804"/>
      <c r="AT140" s="806">
        <v>1540789.03</v>
      </c>
      <c r="AU140" s="806">
        <v>1540789.03</v>
      </c>
      <c r="AV140" s="803" t="s">
        <v>467</v>
      </c>
      <c r="AW140" s="803" t="s">
        <v>408</v>
      </c>
      <c r="AX140" s="803" t="s">
        <v>288</v>
      </c>
      <c r="AY140" s="803" t="s">
        <v>289</v>
      </c>
      <c r="AZ140" s="827">
        <v>2019001154</v>
      </c>
      <c r="BA140" s="815">
        <v>19000312</v>
      </c>
      <c r="BB140" s="815" t="s">
        <v>1689</v>
      </c>
      <c r="BC140" s="815" t="s">
        <v>392</v>
      </c>
    </row>
    <row r="141" spans="1:55" ht="90" x14ac:dyDescent="0.2">
      <c r="A141" s="834" t="s">
        <v>38</v>
      </c>
      <c r="B141" s="803" t="s">
        <v>39</v>
      </c>
      <c r="C141" s="835" t="s">
        <v>40</v>
      </c>
      <c r="D141" s="834" t="s">
        <v>426</v>
      </c>
      <c r="E141" s="834" t="s">
        <v>490</v>
      </c>
      <c r="F141" s="834" t="s">
        <v>41</v>
      </c>
      <c r="G141" s="834" t="s">
        <v>42</v>
      </c>
      <c r="H141" s="834" t="s">
        <v>77</v>
      </c>
      <c r="I141" s="834" t="s">
        <v>1690</v>
      </c>
      <c r="J141" s="834">
        <v>33903905</v>
      </c>
      <c r="K141" s="834" t="s">
        <v>34</v>
      </c>
      <c r="L141" s="834" t="s">
        <v>34</v>
      </c>
      <c r="M141" s="834" t="s">
        <v>44</v>
      </c>
      <c r="N141" s="803">
        <v>43606</v>
      </c>
      <c r="O141" s="834">
        <v>43607</v>
      </c>
      <c r="P141" s="834">
        <v>43972</v>
      </c>
      <c r="Q141" s="834"/>
      <c r="R141" s="803">
        <f>S141/12</f>
        <v>15000</v>
      </c>
      <c r="S141" s="836">
        <v>180000</v>
      </c>
      <c r="T141" s="834"/>
      <c r="U141" s="834"/>
      <c r="V141" s="834"/>
      <c r="W141" s="834"/>
      <c r="X141" s="834"/>
      <c r="Y141" s="834"/>
      <c r="Z141" s="834"/>
      <c r="AA141" s="834"/>
      <c r="AB141" s="834"/>
      <c r="AC141" s="834"/>
      <c r="AD141" s="834"/>
      <c r="AE141" s="834"/>
      <c r="AF141" s="834"/>
      <c r="AG141" s="834"/>
      <c r="AH141" s="834"/>
      <c r="AI141" s="834"/>
      <c r="AJ141" s="834"/>
      <c r="AK141" s="834"/>
      <c r="AL141" s="834"/>
      <c r="AM141" s="834"/>
      <c r="AN141" s="834"/>
      <c r="AO141" s="834"/>
      <c r="AP141" s="834"/>
      <c r="AQ141" s="834"/>
      <c r="AR141" s="834"/>
      <c r="AS141" s="834"/>
      <c r="AT141" s="834">
        <f>S141</f>
        <v>180000</v>
      </c>
      <c r="AU141" s="834">
        <v>180000</v>
      </c>
      <c r="AV141" s="834" t="s">
        <v>1691</v>
      </c>
      <c r="AW141" s="834" t="s">
        <v>1692</v>
      </c>
      <c r="AX141" s="834" t="s">
        <v>1693</v>
      </c>
      <c r="AY141" s="834" t="s">
        <v>1694</v>
      </c>
      <c r="AZ141" s="834">
        <v>2019002686</v>
      </c>
      <c r="BA141" s="834">
        <v>19000481</v>
      </c>
      <c r="BB141" s="834" t="s">
        <v>1623</v>
      </c>
      <c r="BC141" s="834" t="s">
        <v>1695</v>
      </c>
    </row>
    <row r="142" spans="1:55" ht="105" x14ac:dyDescent="0.2">
      <c r="A142" s="834" t="s">
        <v>393</v>
      </c>
      <c r="B142" s="835" t="s">
        <v>450</v>
      </c>
      <c r="C142" s="837" t="s">
        <v>394</v>
      </c>
      <c r="D142" s="837" t="s">
        <v>395</v>
      </c>
      <c r="E142" s="838" t="s">
        <v>452</v>
      </c>
      <c r="F142" s="837" t="s">
        <v>35</v>
      </c>
      <c r="G142" s="834" t="s">
        <v>232</v>
      </c>
      <c r="H142" s="839">
        <f>AT142*0.05</f>
        <v>980</v>
      </c>
      <c r="I142" s="837" t="s">
        <v>1696</v>
      </c>
      <c r="J142" s="834">
        <v>44905205</v>
      </c>
      <c r="K142" s="840">
        <v>43980</v>
      </c>
      <c r="L142" s="837" t="s">
        <v>77</v>
      </c>
      <c r="M142" s="834" t="s">
        <v>156</v>
      </c>
      <c r="N142" s="807">
        <v>43612</v>
      </c>
      <c r="O142" s="840">
        <v>43615</v>
      </c>
      <c r="P142" s="840">
        <v>43980</v>
      </c>
      <c r="Q142" s="837" t="s">
        <v>34</v>
      </c>
      <c r="R142" s="804" t="s">
        <v>156</v>
      </c>
      <c r="S142" s="839">
        <v>19600</v>
      </c>
      <c r="T142" s="837"/>
      <c r="U142" s="837"/>
      <c r="V142" s="837"/>
      <c r="W142" s="837"/>
      <c r="X142" s="837"/>
      <c r="Y142" s="837"/>
      <c r="Z142" s="837"/>
      <c r="AA142" s="837"/>
      <c r="AB142" s="837"/>
      <c r="AC142" s="837"/>
      <c r="AD142" s="837"/>
      <c r="AE142" s="837"/>
      <c r="AF142" s="837"/>
      <c r="AG142" s="837"/>
      <c r="AH142" s="837"/>
      <c r="AI142" s="837"/>
      <c r="AJ142" s="837"/>
      <c r="AK142" s="837"/>
      <c r="AL142" s="837"/>
      <c r="AM142" s="837"/>
      <c r="AN142" s="837"/>
      <c r="AO142" s="837"/>
      <c r="AP142" s="837"/>
      <c r="AQ142" s="837"/>
      <c r="AR142" s="837"/>
      <c r="AS142" s="837"/>
      <c r="AT142" s="839">
        <v>19600</v>
      </c>
      <c r="AU142" s="839">
        <v>19600</v>
      </c>
      <c r="AV142" s="834" t="s">
        <v>1697</v>
      </c>
      <c r="AW142" s="834" t="s">
        <v>1698</v>
      </c>
      <c r="AX142" s="841" t="s">
        <v>1699</v>
      </c>
      <c r="AY142" s="842" t="s">
        <v>1700</v>
      </c>
      <c r="AZ142" s="843">
        <v>2019000286</v>
      </c>
      <c r="BA142" s="842">
        <v>19000111</v>
      </c>
      <c r="BB142" s="815" t="s">
        <v>449</v>
      </c>
      <c r="BC142" s="837" t="s">
        <v>392</v>
      </c>
    </row>
    <row r="143" spans="1:55" ht="240" x14ac:dyDescent="0.2">
      <c r="A143" s="803" t="s">
        <v>1701</v>
      </c>
      <c r="B143" s="803" t="s">
        <v>1702</v>
      </c>
      <c r="C143" s="804" t="s">
        <v>584</v>
      </c>
      <c r="D143" s="804" t="s">
        <v>1703</v>
      </c>
      <c r="E143" s="805" t="s">
        <v>1704</v>
      </c>
      <c r="F143" s="804" t="s">
        <v>41</v>
      </c>
      <c r="G143" s="803" t="s">
        <v>232</v>
      </c>
      <c r="H143" s="844">
        <v>16055</v>
      </c>
      <c r="I143" s="804">
        <v>100</v>
      </c>
      <c r="J143" s="803">
        <v>33903938</v>
      </c>
      <c r="K143" s="807">
        <v>44168</v>
      </c>
      <c r="L143" s="804"/>
      <c r="M143" s="803"/>
      <c r="N143" s="845">
        <v>43805</v>
      </c>
      <c r="O143" s="845">
        <v>43808</v>
      </c>
      <c r="P143" s="845">
        <v>43991</v>
      </c>
      <c r="Q143" s="804"/>
      <c r="R143" s="844">
        <v>26758.333333333299</v>
      </c>
      <c r="S143" s="844">
        <v>321100</v>
      </c>
      <c r="T143" s="804"/>
      <c r="U143" s="804"/>
      <c r="V143" s="804"/>
      <c r="W143" s="804"/>
      <c r="X143" s="804"/>
      <c r="Y143" s="804"/>
      <c r="Z143" s="804"/>
      <c r="AA143" s="804"/>
      <c r="AB143" s="804"/>
      <c r="AC143" s="804"/>
      <c r="AD143" s="804"/>
      <c r="AE143" s="804"/>
      <c r="AF143" s="804"/>
      <c r="AG143" s="804"/>
      <c r="AH143" s="804"/>
      <c r="AI143" s="804"/>
      <c r="AJ143" s="804"/>
      <c r="AK143" s="804"/>
      <c r="AL143" s="804"/>
      <c r="AM143" s="804"/>
      <c r="AN143" s="804"/>
      <c r="AO143" s="804"/>
      <c r="AP143" s="804"/>
      <c r="AQ143" s="804"/>
      <c r="AR143" s="804"/>
      <c r="AS143" s="804"/>
      <c r="AT143" s="806"/>
      <c r="AU143" s="844">
        <v>321100</v>
      </c>
      <c r="AV143" s="803" t="s">
        <v>1705</v>
      </c>
      <c r="AW143" s="846" t="s">
        <v>603</v>
      </c>
      <c r="AX143" s="847" t="s">
        <v>602</v>
      </c>
      <c r="AY143" s="846" t="s">
        <v>601</v>
      </c>
      <c r="AZ143" s="827"/>
      <c r="BA143" s="815"/>
      <c r="BB143" s="815" t="s">
        <v>1706</v>
      </c>
      <c r="BC143" s="804"/>
    </row>
    <row r="144" spans="1:55" ht="165" x14ac:dyDescent="0.2">
      <c r="A144" s="803" t="s">
        <v>427</v>
      </c>
      <c r="B144" s="803" t="s">
        <v>428</v>
      </c>
      <c r="C144" s="837" t="s">
        <v>430</v>
      </c>
      <c r="D144" s="804" t="s">
        <v>519</v>
      </c>
      <c r="E144" s="805" t="s">
        <v>509</v>
      </c>
      <c r="F144" s="804" t="s">
        <v>41</v>
      </c>
      <c r="G144" s="803" t="s">
        <v>232</v>
      </c>
      <c r="H144" s="806">
        <v>7250</v>
      </c>
      <c r="I144" s="803">
        <v>100</v>
      </c>
      <c r="J144" s="803">
        <v>33903938</v>
      </c>
      <c r="K144" s="807">
        <v>44110</v>
      </c>
      <c r="L144" s="804" t="s">
        <v>34</v>
      </c>
      <c r="M144" s="803" t="s">
        <v>44</v>
      </c>
      <c r="N144" s="807">
        <v>43648</v>
      </c>
      <c r="O144" s="807">
        <v>43654</v>
      </c>
      <c r="P144" s="807">
        <v>44019</v>
      </c>
      <c r="Q144" s="804"/>
      <c r="R144" s="806">
        <f>S144/12</f>
        <v>12083.333333333334</v>
      </c>
      <c r="S144" s="806">
        <v>145000</v>
      </c>
      <c r="T144" s="804"/>
      <c r="U144" s="804"/>
      <c r="V144" s="804"/>
      <c r="W144" s="804"/>
      <c r="X144" s="804"/>
      <c r="Y144" s="804"/>
      <c r="Z144" s="804"/>
      <c r="AA144" s="804"/>
      <c r="AB144" s="804"/>
      <c r="AC144" s="804"/>
      <c r="AD144" s="804"/>
      <c r="AE144" s="804"/>
      <c r="AF144" s="804"/>
      <c r="AG144" s="804"/>
      <c r="AH144" s="804"/>
      <c r="AI144" s="804"/>
      <c r="AJ144" s="804"/>
      <c r="AK144" s="804"/>
      <c r="AL144" s="804"/>
      <c r="AM144" s="804"/>
      <c r="AN144" s="804"/>
      <c r="AO144" s="804"/>
      <c r="AP144" s="804"/>
      <c r="AQ144" s="804"/>
      <c r="AR144" s="804"/>
      <c r="AS144" s="804"/>
      <c r="AT144" s="806">
        <v>145000</v>
      </c>
      <c r="AU144" s="806">
        <v>145000</v>
      </c>
      <c r="AV144" s="803" t="s">
        <v>1707</v>
      </c>
      <c r="AW144" s="803" t="s">
        <v>433</v>
      </c>
      <c r="AX144" s="827" t="s">
        <v>432</v>
      </c>
      <c r="AY144" s="815" t="s">
        <v>431</v>
      </c>
      <c r="AZ144" s="827">
        <v>2019002681</v>
      </c>
      <c r="BA144" s="815">
        <v>19000648</v>
      </c>
      <c r="BB144" s="808" t="s">
        <v>1375</v>
      </c>
      <c r="BC144" s="815" t="s">
        <v>1708</v>
      </c>
    </row>
    <row r="145" spans="1:55" ht="105" x14ac:dyDescent="0.2">
      <c r="A145" s="848" t="s">
        <v>446</v>
      </c>
      <c r="B145" s="112" t="s">
        <v>445</v>
      </c>
      <c r="C145" s="848" t="s">
        <v>447</v>
      </c>
      <c r="D145" s="788" t="s">
        <v>448</v>
      </c>
      <c r="E145" s="789" t="s">
        <v>507</v>
      </c>
      <c r="F145" s="788" t="s">
        <v>35</v>
      </c>
      <c r="G145" s="816" t="s">
        <v>232</v>
      </c>
      <c r="H145" s="790">
        <v>10718.54</v>
      </c>
      <c r="I145" s="782">
        <v>230009039</v>
      </c>
      <c r="J145" s="782">
        <v>44905205</v>
      </c>
      <c r="K145" s="798">
        <v>44034</v>
      </c>
      <c r="L145" s="788"/>
      <c r="M145" s="794" t="s">
        <v>156</v>
      </c>
      <c r="N145" s="798">
        <v>43675</v>
      </c>
      <c r="O145" s="798">
        <v>43678</v>
      </c>
      <c r="P145" s="798">
        <v>44043</v>
      </c>
      <c r="Q145" s="792"/>
      <c r="R145" s="793">
        <v>214370.88</v>
      </c>
      <c r="S145" s="793">
        <v>214370.88</v>
      </c>
      <c r="T145" s="792"/>
      <c r="U145" s="792"/>
      <c r="V145" s="792"/>
      <c r="W145" s="792"/>
      <c r="X145" s="792"/>
      <c r="Y145" s="792"/>
      <c r="Z145" s="792"/>
      <c r="AA145" s="792"/>
      <c r="AB145" s="792"/>
      <c r="AC145" s="792"/>
      <c r="AD145" s="792"/>
      <c r="AE145" s="792"/>
      <c r="AF145" s="792"/>
      <c r="AG145" s="792"/>
      <c r="AH145" s="792"/>
      <c r="AI145" s="792"/>
      <c r="AJ145" s="792"/>
      <c r="AK145" s="792"/>
      <c r="AL145" s="792"/>
      <c r="AM145" s="792"/>
      <c r="AN145" s="792"/>
      <c r="AO145" s="792"/>
      <c r="AP145" s="792"/>
      <c r="AQ145" s="792"/>
      <c r="AR145" s="792"/>
      <c r="AS145" s="792"/>
      <c r="AT145" s="793">
        <v>214370.88</v>
      </c>
      <c r="AU145" s="793">
        <v>214370.88</v>
      </c>
      <c r="AV145" s="794" t="s">
        <v>1697</v>
      </c>
      <c r="AW145" s="794" t="s">
        <v>1709</v>
      </c>
      <c r="AX145" s="145" t="s">
        <v>1710</v>
      </c>
      <c r="AY145" s="796" t="s">
        <v>1711</v>
      </c>
      <c r="AZ145" s="795">
        <v>2019003319</v>
      </c>
      <c r="BA145" s="796">
        <v>19000863</v>
      </c>
      <c r="BB145" s="796" t="s">
        <v>1712</v>
      </c>
      <c r="BC145" s="133"/>
    </row>
    <row r="146" spans="1:55" ht="195" x14ac:dyDescent="0.2">
      <c r="A146" s="849" t="s">
        <v>1713</v>
      </c>
      <c r="B146" s="782" t="s">
        <v>1714</v>
      </c>
      <c r="C146" s="849" t="s">
        <v>1715</v>
      </c>
      <c r="D146" s="788" t="s">
        <v>1716</v>
      </c>
      <c r="E146" s="789" t="s">
        <v>1717</v>
      </c>
      <c r="F146" s="788" t="s">
        <v>41</v>
      </c>
      <c r="G146" s="782" t="s">
        <v>232</v>
      </c>
      <c r="H146" s="790"/>
      <c r="I146" s="782"/>
      <c r="J146" s="782"/>
      <c r="K146" s="131"/>
      <c r="L146" s="788"/>
      <c r="M146" s="788"/>
      <c r="N146" s="791">
        <v>43892</v>
      </c>
      <c r="O146" s="791">
        <v>43892</v>
      </c>
      <c r="P146" s="791">
        <v>44076</v>
      </c>
      <c r="Q146" s="791"/>
      <c r="R146" s="793"/>
      <c r="S146" s="819">
        <v>1184077.67</v>
      </c>
      <c r="T146" s="793"/>
      <c r="U146" s="850"/>
      <c r="V146" s="792"/>
      <c r="W146" s="792"/>
      <c r="X146" s="792"/>
      <c r="Y146" s="792"/>
      <c r="Z146" s="792"/>
      <c r="AA146" s="792"/>
      <c r="AB146" s="792"/>
      <c r="AC146" s="792"/>
      <c r="AD146" s="792"/>
      <c r="AE146" s="792"/>
      <c r="AF146" s="792"/>
      <c r="AG146" s="792"/>
      <c r="AH146" s="792"/>
      <c r="AI146" s="792"/>
      <c r="AJ146" s="792"/>
      <c r="AK146" s="792"/>
      <c r="AL146" s="792"/>
      <c r="AM146" s="792"/>
      <c r="AN146" s="792"/>
      <c r="AO146" s="792"/>
      <c r="AP146" s="792"/>
      <c r="AQ146" s="792"/>
      <c r="AR146" s="792"/>
      <c r="AS146" s="792"/>
      <c r="AT146" s="793">
        <v>1184077.67</v>
      </c>
      <c r="AU146" s="793"/>
      <c r="AV146" s="782" t="s">
        <v>1718</v>
      </c>
      <c r="AW146" s="794" t="s">
        <v>1719</v>
      </c>
      <c r="AX146" s="794"/>
      <c r="AY146" s="794"/>
      <c r="AZ146" s="119"/>
      <c r="BA146" s="794"/>
      <c r="BB146" s="796"/>
      <c r="BC146" s="133"/>
    </row>
    <row r="147" spans="1:55" ht="255" x14ac:dyDescent="0.2">
      <c r="A147" s="782" t="s">
        <v>401</v>
      </c>
      <c r="B147" s="782" t="s">
        <v>524</v>
      </c>
      <c r="C147" s="788" t="s">
        <v>403</v>
      </c>
      <c r="D147" s="788" t="s">
        <v>525</v>
      </c>
      <c r="E147" s="789" t="s">
        <v>526</v>
      </c>
      <c r="F147" s="788" t="s">
        <v>35</v>
      </c>
      <c r="G147" s="782" t="s">
        <v>232</v>
      </c>
      <c r="H147" s="790">
        <v>13211.97</v>
      </c>
      <c r="I147" s="782">
        <v>212170090</v>
      </c>
      <c r="J147" s="788">
        <v>33903023</v>
      </c>
      <c r="K147" s="798">
        <v>44096</v>
      </c>
      <c r="L147" s="788" t="s">
        <v>77</v>
      </c>
      <c r="M147" s="794" t="s">
        <v>156</v>
      </c>
      <c r="N147" s="791">
        <v>43727</v>
      </c>
      <c r="O147" s="791">
        <v>43731</v>
      </c>
      <c r="P147" s="791">
        <v>44096</v>
      </c>
      <c r="Q147" s="792" t="s">
        <v>34</v>
      </c>
      <c r="R147" s="792" t="s">
        <v>287</v>
      </c>
      <c r="S147" s="793">
        <f>264239.34</f>
        <v>264239.34000000003</v>
      </c>
      <c r="T147" s="792"/>
      <c r="U147" s="792"/>
      <c r="V147" s="792"/>
      <c r="W147" s="792"/>
      <c r="X147" s="792"/>
      <c r="Y147" s="792"/>
      <c r="Z147" s="792"/>
      <c r="AA147" s="792"/>
      <c r="AB147" s="792"/>
      <c r="AC147" s="792"/>
      <c r="AD147" s="792"/>
      <c r="AE147" s="792"/>
      <c r="AF147" s="792"/>
      <c r="AG147" s="792"/>
      <c r="AH147" s="792"/>
      <c r="AI147" s="792"/>
      <c r="AJ147" s="792"/>
      <c r="AK147" s="792"/>
      <c r="AL147" s="792"/>
      <c r="AM147" s="792"/>
      <c r="AN147" s="792"/>
      <c r="AO147" s="792"/>
      <c r="AP147" s="792"/>
      <c r="AQ147" s="792"/>
      <c r="AR147" s="792"/>
      <c r="AS147" s="792"/>
      <c r="AT147" s="793">
        <f>264239.34</f>
        <v>264239.34000000003</v>
      </c>
      <c r="AU147" s="793">
        <v>264239.34000000003</v>
      </c>
      <c r="AV147" s="794" t="s">
        <v>1720</v>
      </c>
      <c r="AW147" s="794" t="s">
        <v>1686</v>
      </c>
      <c r="AX147" s="138" t="s">
        <v>1687</v>
      </c>
      <c r="AY147" s="795" t="s">
        <v>1688</v>
      </c>
      <c r="AZ147" s="795" t="s">
        <v>1721</v>
      </c>
      <c r="BA147" s="796">
        <v>19001289</v>
      </c>
      <c r="BB147" s="794" t="s">
        <v>449</v>
      </c>
      <c r="BC147" s="133" t="s">
        <v>250</v>
      </c>
    </row>
    <row r="148" spans="1:55" ht="75" x14ac:dyDescent="0.2">
      <c r="A148" s="816" t="s">
        <v>152</v>
      </c>
      <c r="B148" s="816" t="s">
        <v>343</v>
      </c>
      <c r="C148" s="851" t="s">
        <v>153</v>
      </c>
      <c r="D148" s="851" t="s">
        <v>154</v>
      </c>
      <c r="E148" s="852" t="s">
        <v>459</v>
      </c>
      <c r="F148" s="851" t="s">
        <v>35</v>
      </c>
      <c r="G148" s="816" t="s">
        <v>232</v>
      </c>
      <c r="H148" s="853">
        <v>2606.5</v>
      </c>
      <c r="I148" s="816">
        <v>100</v>
      </c>
      <c r="J148" s="816">
        <v>44905218</v>
      </c>
      <c r="K148" s="854">
        <v>44015</v>
      </c>
      <c r="L148" s="851" t="s">
        <v>77</v>
      </c>
      <c r="M148" s="116" t="s">
        <v>156</v>
      </c>
      <c r="N148" s="854">
        <v>42961</v>
      </c>
      <c r="O148" s="854">
        <v>42970</v>
      </c>
      <c r="P148" s="854">
        <v>44015</v>
      </c>
      <c r="Q148" s="792" t="s">
        <v>34</v>
      </c>
      <c r="R148" s="855">
        <v>52130</v>
      </c>
      <c r="S148" s="853">
        <v>52130</v>
      </c>
      <c r="T148" s="851" t="s">
        <v>250</v>
      </c>
      <c r="U148" s="853"/>
      <c r="V148" s="851"/>
      <c r="W148" s="853"/>
      <c r="X148" s="853"/>
      <c r="Y148" s="853"/>
      <c r="Z148" s="853"/>
      <c r="AA148" s="853"/>
      <c r="AB148" s="853"/>
      <c r="AC148" s="853"/>
      <c r="AD148" s="853"/>
      <c r="AE148" s="853"/>
      <c r="AF148" s="853"/>
      <c r="AG148" s="853"/>
      <c r="AH148" s="853"/>
      <c r="AI148" s="853"/>
      <c r="AJ148" s="853"/>
      <c r="AK148" s="853"/>
      <c r="AL148" s="853"/>
      <c r="AM148" s="853"/>
      <c r="AN148" s="853"/>
      <c r="AO148" s="853"/>
      <c r="AP148" s="853"/>
      <c r="AQ148" s="853"/>
      <c r="AR148" s="853"/>
      <c r="AS148" s="853"/>
      <c r="AT148" s="853">
        <v>52130</v>
      </c>
      <c r="AU148" s="784">
        <f>S148+U148+W148+Y148+AA148+AC148+AE148+AG148+AI148+AK148+AM148+AO148+AQ148</f>
        <v>52130</v>
      </c>
      <c r="AV148" s="782" t="s">
        <v>274</v>
      </c>
      <c r="AW148" s="816" t="s">
        <v>1722</v>
      </c>
      <c r="AX148" s="816" t="s">
        <v>1723</v>
      </c>
      <c r="AY148" s="856" t="s">
        <v>1724</v>
      </c>
      <c r="AZ148" s="119">
        <v>2017001952</v>
      </c>
      <c r="BA148" s="856">
        <v>17000572</v>
      </c>
      <c r="BB148" s="116" t="s">
        <v>1551</v>
      </c>
      <c r="BC148" s="133" t="s">
        <v>392</v>
      </c>
    </row>
    <row r="149" spans="1:55" ht="15" x14ac:dyDescent="0.2">
      <c r="A149" s="782" t="s">
        <v>1725</v>
      </c>
      <c r="B149" s="782" t="s">
        <v>1726</v>
      </c>
      <c r="C149" s="788" t="s">
        <v>1727</v>
      </c>
      <c r="D149" s="788" t="s">
        <v>1728</v>
      </c>
      <c r="E149" s="789"/>
      <c r="F149" s="788"/>
      <c r="G149" s="782"/>
      <c r="H149" s="790"/>
      <c r="I149" s="782"/>
      <c r="J149" s="782"/>
      <c r="K149" s="798"/>
      <c r="L149" s="788"/>
      <c r="M149" s="116"/>
      <c r="N149" s="791"/>
      <c r="O149" s="791"/>
      <c r="P149" s="791"/>
      <c r="Q149" s="791"/>
      <c r="R149" s="799"/>
      <c r="S149" s="857">
        <v>57715.14</v>
      </c>
      <c r="T149" s="792"/>
      <c r="U149" s="793"/>
      <c r="V149" s="792"/>
      <c r="W149" s="792"/>
      <c r="X149" s="792"/>
      <c r="Y149" s="792"/>
      <c r="Z149" s="792"/>
      <c r="AA149" s="792"/>
      <c r="AB149" s="792"/>
      <c r="AC149" s="792"/>
      <c r="AD149" s="792"/>
      <c r="AE149" s="792"/>
      <c r="AF149" s="792"/>
      <c r="AG149" s="792"/>
      <c r="AH149" s="792"/>
      <c r="AI149" s="792"/>
      <c r="AJ149" s="792"/>
      <c r="AK149" s="792"/>
      <c r="AL149" s="792"/>
      <c r="AM149" s="792"/>
      <c r="AN149" s="792"/>
      <c r="AO149" s="792"/>
      <c r="AP149" s="792"/>
      <c r="AQ149" s="792"/>
      <c r="AR149" s="792"/>
      <c r="AS149" s="792"/>
      <c r="AT149" s="793"/>
      <c r="AU149" s="784"/>
      <c r="AV149" s="782"/>
      <c r="AW149" s="794"/>
      <c r="AX149" s="794"/>
      <c r="AY149" s="792"/>
      <c r="AZ149" s="119"/>
      <c r="BA149" s="794"/>
      <c r="BB149" s="794"/>
      <c r="BC149" s="133"/>
    </row>
    <row r="150" spans="1:55" ht="30" x14ac:dyDescent="0.2">
      <c r="A150" s="782" t="s">
        <v>1729</v>
      </c>
      <c r="B150" s="782" t="s">
        <v>1730</v>
      </c>
      <c r="C150" s="788" t="s">
        <v>1731</v>
      </c>
      <c r="D150" s="788" t="s">
        <v>1732</v>
      </c>
      <c r="E150" s="789" t="s">
        <v>1733</v>
      </c>
      <c r="F150" s="788" t="s">
        <v>35</v>
      </c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858">
        <v>96629.45</v>
      </c>
      <c r="T150" s="97"/>
      <c r="U150" s="97"/>
      <c r="V150" s="97"/>
      <c r="W150" s="97"/>
      <c r="X150" s="154"/>
      <c r="Y150" s="154"/>
      <c r="Z150" s="154"/>
      <c r="AA150" s="154"/>
      <c r="AB150" s="154"/>
      <c r="AC150" s="154"/>
      <c r="AD150" s="154"/>
      <c r="AE150" s="154"/>
      <c r="AF150" s="154"/>
      <c r="AG150" s="154"/>
      <c r="AH150" s="154"/>
      <c r="AI150" s="154"/>
      <c r="AJ150" s="154"/>
      <c r="AK150" s="154"/>
      <c r="AL150" s="154"/>
      <c r="AM150" s="154"/>
      <c r="AN150" s="154"/>
      <c r="AO150" s="154"/>
      <c r="AP150" s="154"/>
      <c r="AQ150" s="154"/>
      <c r="AR150" s="154"/>
      <c r="AS150" s="154"/>
      <c r="AT150" s="154"/>
      <c r="AU150" s="154"/>
      <c r="AV150" s="154"/>
      <c r="AW150" s="154"/>
      <c r="AX150" s="154"/>
      <c r="AY150" s="154"/>
      <c r="AZ150" s="155"/>
      <c r="BA150" s="154"/>
      <c r="BB150" s="154"/>
      <c r="BC150" s="154"/>
    </row>
    <row r="151" spans="1:55" ht="30" x14ac:dyDescent="0.2">
      <c r="A151" s="803" t="s">
        <v>1734</v>
      </c>
      <c r="B151" s="803" t="s">
        <v>1735</v>
      </c>
      <c r="C151" s="804" t="s">
        <v>1736</v>
      </c>
      <c r="D151" s="804" t="s">
        <v>1737</v>
      </c>
      <c r="E151" s="805" t="s">
        <v>1733</v>
      </c>
      <c r="F151" s="804" t="s">
        <v>35</v>
      </c>
      <c r="G151" s="803"/>
      <c r="H151" s="806"/>
      <c r="I151" s="803"/>
      <c r="J151" s="803"/>
      <c r="K151" s="807"/>
      <c r="L151" s="804"/>
      <c r="M151" s="808"/>
      <c r="N151" s="807"/>
      <c r="O151" s="807">
        <v>43826</v>
      </c>
      <c r="P151" s="807"/>
      <c r="Q151" s="807"/>
      <c r="R151" s="810"/>
      <c r="S151" s="844">
        <v>207312</v>
      </c>
      <c r="T151" s="804"/>
      <c r="U151" s="806"/>
      <c r="V151" s="804"/>
      <c r="W151" s="806"/>
      <c r="X151" s="806"/>
      <c r="Y151" s="806"/>
      <c r="Z151" s="806"/>
      <c r="AA151" s="806"/>
      <c r="AB151" s="806"/>
      <c r="AC151" s="806"/>
      <c r="AD151" s="806"/>
      <c r="AE151" s="811"/>
      <c r="AF151" s="806"/>
      <c r="AG151" s="806"/>
      <c r="AH151" s="806"/>
      <c r="AI151" s="806"/>
      <c r="AJ151" s="806"/>
      <c r="AK151" s="806"/>
      <c r="AL151" s="806"/>
      <c r="AM151" s="806"/>
      <c r="AN151" s="806"/>
      <c r="AO151" s="806"/>
      <c r="AP151" s="806"/>
      <c r="AQ151" s="806"/>
      <c r="AR151" s="806"/>
      <c r="AS151" s="806"/>
      <c r="AT151" s="812"/>
      <c r="AU151" s="813"/>
      <c r="AV151" s="803"/>
      <c r="AW151" s="803"/>
      <c r="AX151" s="803"/>
      <c r="AY151" s="803"/>
      <c r="AZ151" s="814"/>
      <c r="BA151" s="803"/>
      <c r="BB151" s="803" t="s">
        <v>1623</v>
      </c>
      <c r="BC151" s="815"/>
    </row>
    <row r="152" spans="1:55" ht="15" x14ac:dyDescent="0.2">
      <c r="A152" s="782" t="s">
        <v>1738</v>
      </c>
      <c r="B152" s="782" t="s">
        <v>1726</v>
      </c>
      <c r="C152" s="859" t="s">
        <v>1739</v>
      </c>
      <c r="D152" s="788" t="s">
        <v>1728</v>
      </c>
      <c r="E152" s="789" t="s">
        <v>1740</v>
      </c>
      <c r="F152" s="788" t="s">
        <v>1741</v>
      </c>
      <c r="G152" s="782"/>
      <c r="H152" s="790"/>
      <c r="I152" s="782"/>
      <c r="J152" s="782"/>
      <c r="K152" s="788"/>
      <c r="L152" s="788"/>
      <c r="M152" s="782"/>
      <c r="N152" s="798"/>
      <c r="O152" s="798"/>
      <c r="P152" s="798"/>
      <c r="Q152" s="788"/>
      <c r="R152" s="790"/>
      <c r="S152" s="860">
        <v>17451.5</v>
      </c>
      <c r="T152" s="788"/>
      <c r="U152" s="788"/>
      <c r="V152" s="788"/>
      <c r="W152" s="788"/>
      <c r="X152" s="788"/>
      <c r="Y152" s="788"/>
      <c r="Z152" s="788"/>
      <c r="AA152" s="788"/>
      <c r="AB152" s="788"/>
      <c r="AC152" s="788"/>
      <c r="AD152" s="788"/>
      <c r="AE152" s="790"/>
      <c r="AF152" s="788"/>
      <c r="AG152" s="788"/>
      <c r="AH152" s="788"/>
      <c r="AI152" s="788"/>
      <c r="AJ152" s="788"/>
      <c r="AK152" s="788"/>
      <c r="AL152" s="788"/>
      <c r="AM152" s="788"/>
      <c r="AN152" s="788"/>
      <c r="AO152" s="788"/>
      <c r="AP152" s="788"/>
      <c r="AQ152" s="788"/>
      <c r="AR152" s="788"/>
      <c r="AS152" s="788"/>
      <c r="AT152" s="790"/>
      <c r="AU152" s="790"/>
      <c r="AV152" s="782"/>
      <c r="AW152" s="782"/>
      <c r="AX152" s="782"/>
      <c r="AY152" s="788"/>
      <c r="AZ152" s="135"/>
      <c r="BA152" s="131"/>
      <c r="BB152" s="112"/>
      <c r="BC152" s="131"/>
    </row>
    <row r="153" spans="1:55" s="164" customFormat="1" ht="19.5" customHeight="1" x14ac:dyDescent="0.25">
      <c r="A153" s="185" t="s">
        <v>622</v>
      </c>
      <c r="B153" s="98" t="s">
        <v>581</v>
      </c>
      <c r="C153" s="99" t="s">
        <v>584</v>
      </c>
      <c r="D153" s="99" t="s">
        <v>565</v>
      </c>
      <c r="E153" s="100" t="s">
        <v>564</v>
      </c>
      <c r="F153" s="99" t="s">
        <v>41</v>
      </c>
      <c r="G153" s="98" t="s">
        <v>232</v>
      </c>
      <c r="H153" s="158">
        <v>321100</v>
      </c>
      <c r="I153" s="102">
        <v>100</v>
      </c>
      <c r="J153" s="160">
        <v>33903938</v>
      </c>
      <c r="K153" s="161">
        <v>44292</v>
      </c>
      <c r="L153" s="159"/>
      <c r="M153" s="159"/>
      <c r="N153" s="149">
        <v>43822</v>
      </c>
      <c r="O153" s="149">
        <v>43836</v>
      </c>
      <c r="P153" s="149">
        <v>44202</v>
      </c>
      <c r="Q153" s="159"/>
      <c r="R153" s="140">
        <v>631235.80000000005</v>
      </c>
      <c r="S153" s="140">
        <v>7574829.5999999996</v>
      </c>
      <c r="T153" s="97"/>
      <c r="U153" s="97"/>
      <c r="V153" s="97"/>
      <c r="W153" s="97"/>
      <c r="X153" s="154"/>
      <c r="Y153" s="154"/>
      <c r="Z153" s="154"/>
      <c r="AA153" s="154"/>
      <c r="AB153" s="154"/>
      <c r="AC153" s="154"/>
      <c r="AD153" s="154"/>
      <c r="AE153" s="154"/>
      <c r="AF153" s="154"/>
      <c r="AG153" s="154"/>
      <c r="AH153" s="154"/>
      <c r="AI153" s="154"/>
      <c r="AJ153" s="154"/>
      <c r="AK153" s="154"/>
      <c r="AL153" s="154"/>
      <c r="AM153" s="154"/>
      <c r="AN153" s="154"/>
      <c r="AO153" s="154"/>
      <c r="AP153" s="154"/>
      <c r="AQ153" s="154"/>
      <c r="AR153" s="154"/>
      <c r="AS153" s="154"/>
      <c r="AT153" s="154"/>
      <c r="AU153" s="156">
        <v>7574829.5999999996</v>
      </c>
      <c r="AV153" s="108" t="s">
        <v>616</v>
      </c>
      <c r="AW153" s="154" t="s">
        <v>603</v>
      </c>
      <c r="AX153" s="146" t="s">
        <v>602</v>
      </c>
      <c r="AY153" s="154" t="s">
        <v>601</v>
      </c>
      <c r="AZ153" s="119">
        <v>2019007379</v>
      </c>
      <c r="BA153" s="154"/>
      <c r="BB153" s="157" t="s">
        <v>449</v>
      </c>
      <c r="BC153" s="154"/>
    </row>
    <row r="154" spans="1:55" s="164" customFormat="1" ht="24.75" customHeight="1" x14ac:dyDescent="0.25">
      <c r="A154" s="185" t="s">
        <v>622</v>
      </c>
      <c r="B154" s="98" t="s">
        <v>582</v>
      </c>
      <c r="C154" s="99" t="s">
        <v>584</v>
      </c>
      <c r="D154" s="99" t="s">
        <v>583</v>
      </c>
      <c r="E154" s="100" t="s">
        <v>595</v>
      </c>
      <c r="F154" s="99" t="s">
        <v>41</v>
      </c>
      <c r="G154" s="98" t="s">
        <v>232</v>
      </c>
      <c r="H154" s="158">
        <v>337117.31</v>
      </c>
      <c r="I154" s="102">
        <v>100</v>
      </c>
      <c r="J154" s="160">
        <v>33903938</v>
      </c>
      <c r="K154" s="161">
        <v>43872</v>
      </c>
      <c r="L154" s="159"/>
      <c r="M154" s="159"/>
      <c r="N154" s="180">
        <v>43847</v>
      </c>
      <c r="O154" s="180">
        <v>43852</v>
      </c>
      <c r="P154" s="180">
        <v>44217</v>
      </c>
      <c r="Q154" s="162"/>
      <c r="R154" s="181">
        <f>S154/12</f>
        <v>561862.18000000005</v>
      </c>
      <c r="S154" s="140">
        <v>6742346.1600000001</v>
      </c>
      <c r="T154" s="97"/>
      <c r="U154" s="97"/>
      <c r="V154" s="97"/>
      <c r="W154" s="97"/>
      <c r="X154" s="154"/>
      <c r="Y154" s="154"/>
      <c r="Z154" s="154"/>
      <c r="AA154" s="154"/>
      <c r="AB154" s="154"/>
      <c r="AC154" s="154"/>
      <c r="AD154" s="154"/>
      <c r="AE154" s="154"/>
      <c r="AF154" s="154"/>
      <c r="AG154" s="154"/>
      <c r="AH154" s="154"/>
      <c r="AI154" s="154"/>
      <c r="AJ154" s="154"/>
      <c r="AK154" s="154"/>
      <c r="AL154" s="154"/>
      <c r="AM154" s="154"/>
      <c r="AN154" s="154"/>
      <c r="AO154" s="154"/>
      <c r="AP154" s="154"/>
      <c r="AQ154" s="154"/>
      <c r="AR154" s="154"/>
      <c r="AS154" s="154"/>
      <c r="AT154" s="154"/>
      <c r="AU154" s="117">
        <f>S154+U154+W154+Y154+AA154+AC154+AE154+AG154+AI154+AK154+AM154+AO154+AQ154</f>
        <v>6742346.1600000001</v>
      </c>
      <c r="AV154" s="108" t="s">
        <v>616</v>
      </c>
      <c r="AW154" s="154" t="s">
        <v>603</v>
      </c>
      <c r="AX154" s="146" t="s">
        <v>602</v>
      </c>
      <c r="AY154" s="154" t="s">
        <v>601</v>
      </c>
      <c r="AZ154" s="155"/>
      <c r="BA154" s="154"/>
      <c r="BB154" s="157" t="s">
        <v>449</v>
      </c>
      <c r="BC154" s="154"/>
    </row>
    <row r="155" spans="1:55" s="164" customFormat="1" ht="195" x14ac:dyDescent="0.2">
      <c r="A155" s="124" t="s">
        <v>540</v>
      </c>
      <c r="B155" s="168" t="s">
        <v>541</v>
      </c>
      <c r="C155" s="128" t="s">
        <v>542</v>
      </c>
      <c r="D155" s="128" t="s">
        <v>543</v>
      </c>
      <c r="E155" s="123" t="s">
        <v>544</v>
      </c>
      <c r="F155" s="128" t="s">
        <v>41</v>
      </c>
      <c r="G155" s="124" t="s">
        <v>232</v>
      </c>
      <c r="H155" s="169">
        <v>45776.5</v>
      </c>
      <c r="I155" s="124">
        <v>100</v>
      </c>
      <c r="J155" s="124">
        <v>33903907</v>
      </c>
      <c r="K155" s="126">
        <v>44089</v>
      </c>
      <c r="L155" s="128" t="s">
        <v>77</v>
      </c>
      <c r="M155" s="124" t="s">
        <v>545</v>
      </c>
      <c r="N155" s="126">
        <v>43797</v>
      </c>
      <c r="O155" s="126">
        <v>43804</v>
      </c>
      <c r="P155" s="126">
        <v>44169</v>
      </c>
      <c r="Q155" s="128"/>
      <c r="R155" s="128" t="s">
        <v>87</v>
      </c>
      <c r="S155" s="125">
        <v>334001</v>
      </c>
      <c r="T155" s="128" t="s">
        <v>617</v>
      </c>
      <c r="U155" s="128"/>
      <c r="V155" s="128"/>
      <c r="W155" s="128"/>
      <c r="X155" s="128"/>
      <c r="Y155" s="128"/>
      <c r="Z155" s="128"/>
      <c r="AA155" s="128"/>
      <c r="AB155" s="128"/>
      <c r="AC155" s="128"/>
      <c r="AD155" s="128"/>
      <c r="AE155" s="125"/>
      <c r="AF155" s="128"/>
      <c r="AG155" s="128"/>
      <c r="AH155" s="128"/>
      <c r="AI155" s="128"/>
      <c r="AJ155" s="128"/>
      <c r="AK155" s="128"/>
      <c r="AL155" s="128"/>
      <c r="AM155" s="128"/>
      <c r="AN155" s="128"/>
      <c r="AO155" s="128"/>
      <c r="AP155" s="128"/>
      <c r="AQ155" s="128"/>
      <c r="AR155" s="128"/>
      <c r="AS155" s="128"/>
      <c r="AT155" s="125">
        <v>334001</v>
      </c>
      <c r="AU155" s="125">
        <v>334001</v>
      </c>
      <c r="AV155" s="124" t="s">
        <v>607</v>
      </c>
      <c r="AW155" s="124" t="s">
        <v>549</v>
      </c>
      <c r="AX155" s="170" t="s">
        <v>547</v>
      </c>
      <c r="AY155" s="128" t="s">
        <v>548</v>
      </c>
      <c r="AZ155" s="153">
        <v>2019006367</v>
      </c>
      <c r="BA155" s="129">
        <v>19001889</v>
      </c>
      <c r="BB155" s="129" t="s">
        <v>620</v>
      </c>
      <c r="BC155" s="129"/>
    </row>
    <row r="156" spans="1:55" s="164" customFormat="1" ht="105" x14ac:dyDescent="0.25">
      <c r="A156" s="185" t="s">
        <v>623</v>
      </c>
      <c r="B156" s="108" t="s">
        <v>359</v>
      </c>
      <c r="C156" s="99" t="s">
        <v>331</v>
      </c>
      <c r="D156" s="99" t="s">
        <v>357</v>
      </c>
      <c r="E156" s="100" t="s">
        <v>502</v>
      </c>
      <c r="F156" s="99" t="s">
        <v>41</v>
      </c>
      <c r="G156" s="98" t="s">
        <v>232</v>
      </c>
      <c r="H156" s="101">
        <v>24900</v>
      </c>
      <c r="I156" s="98">
        <v>100</v>
      </c>
      <c r="J156" s="98">
        <v>33903907</v>
      </c>
      <c r="K156" s="103">
        <v>43760</v>
      </c>
      <c r="L156" s="99" t="s">
        <v>34</v>
      </c>
      <c r="M156" s="94" t="s">
        <v>69</v>
      </c>
      <c r="N156" s="121">
        <v>43390</v>
      </c>
      <c r="O156" s="121">
        <v>43395</v>
      </c>
      <c r="P156" s="121">
        <v>43759</v>
      </c>
      <c r="Q156" s="121">
        <v>44125</v>
      </c>
      <c r="R156" s="94" t="s">
        <v>65</v>
      </c>
      <c r="S156" s="104">
        <v>498000</v>
      </c>
      <c r="T156" s="102" t="s">
        <v>414</v>
      </c>
      <c r="U156" s="104">
        <v>498000</v>
      </c>
      <c r="V156" s="167" t="s">
        <v>618</v>
      </c>
      <c r="W156" s="130">
        <f>418780-U156</f>
        <v>-79220</v>
      </c>
      <c r="X156" s="102"/>
      <c r="Y156" s="102"/>
      <c r="Z156" s="102"/>
      <c r="AA156" s="102"/>
      <c r="AB156" s="102"/>
      <c r="AC156" s="102"/>
      <c r="AD156" s="102"/>
      <c r="AE156" s="102"/>
      <c r="AF156" s="102"/>
      <c r="AG156" s="102"/>
      <c r="AH156" s="102"/>
      <c r="AI156" s="102"/>
      <c r="AJ156" s="102"/>
      <c r="AK156" s="102"/>
      <c r="AL156" s="102"/>
      <c r="AM156" s="102"/>
      <c r="AN156" s="102"/>
      <c r="AO156" s="102"/>
      <c r="AP156" s="102"/>
      <c r="AQ156" s="102"/>
      <c r="AR156" s="102"/>
      <c r="AS156" s="102"/>
      <c r="AT156" s="104">
        <v>498000</v>
      </c>
      <c r="AU156" s="104">
        <f>S156</f>
        <v>498000</v>
      </c>
      <c r="AV156" s="94" t="s">
        <v>469</v>
      </c>
      <c r="AW156" s="94" t="s">
        <v>408</v>
      </c>
      <c r="AX156" s="94" t="s">
        <v>288</v>
      </c>
      <c r="AY156" s="94" t="s">
        <v>289</v>
      </c>
      <c r="AZ156" s="106">
        <v>2018005330</v>
      </c>
      <c r="BA156" s="105">
        <v>18001480</v>
      </c>
      <c r="BB156" s="105" t="s">
        <v>471</v>
      </c>
      <c r="BC156" s="111" t="s">
        <v>392</v>
      </c>
    </row>
    <row r="157" spans="1:55" customFormat="1" ht="30" x14ac:dyDescent="0.25">
      <c r="A157" s="112" t="s">
        <v>566</v>
      </c>
      <c r="B157" s="112" t="s">
        <v>1942</v>
      </c>
      <c r="C157" s="132" t="s">
        <v>567</v>
      </c>
      <c r="D157" s="131" t="s">
        <v>586</v>
      </c>
      <c r="E157" s="111"/>
      <c r="F157" s="136">
        <v>43836</v>
      </c>
      <c r="G157" s="136">
        <v>44201</v>
      </c>
      <c r="H157" s="117"/>
      <c r="I157" s="150">
        <v>75000</v>
      </c>
      <c r="J157" s="134"/>
      <c r="K157" s="117"/>
      <c r="L157" s="134"/>
      <c r="M157" s="134"/>
      <c r="N157" s="134"/>
      <c r="O157" s="134"/>
      <c r="P157" s="134"/>
      <c r="Q157" s="134"/>
      <c r="R157" s="134"/>
      <c r="S157" s="134"/>
      <c r="T157" s="134"/>
      <c r="U157" s="134"/>
      <c r="V157" s="134"/>
      <c r="W157" s="134"/>
      <c r="X157" s="134"/>
      <c r="Y157" s="134"/>
      <c r="Z157" s="134"/>
      <c r="AA157" s="134"/>
      <c r="AB157" s="134"/>
      <c r="AC157" s="134"/>
      <c r="AD157" s="134"/>
      <c r="AE157" s="134"/>
      <c r="AF157" s="134"/>
      <c r="AG157" s="134"/>
      <c r="AH157" s="134"/>
      <c r="AI157" s="134"/>
      <c r="AJ157" s="150">
        <v>75000</v>
      </c>
      <c r="AK157" s="150">
        <v>75000</v>
      </c>
      <c r="AL157" s="116"/>
      <c r="AM157" s="119"/>
      <c r="AN157" s="133"/>
      <c r="AO157" s="112">
        <v>33903917</v>
      </c>
      <c r="AP157" s="152">
        <v>3750</v>
      </c>
      <c r="AQ157" s="137">
        <v>44290</v>
      </c>
      <c r="AR157" s="131" t="s">
        <v>585</v>
      </c>
    </row>
    <row r="159" spans="1:55" s="164" customFormat="1" ht="46.5" customHeight="1" x14ac:dyDescent="0.25">
      <c r="A159" s="186" t="s">
        <v>625</v>
      </c>
      <c r="B159" s="112" t="s">
        <v>57</v>
      </c>
      <c r="C159" s="112" t="s">
        <v>58</v>
      </c>
      <c r="D159" s="112" t="s">
        <v>59</v>
      </c>
      <c r="E159" s="113" t="s">
        <v>60</v>
      </c>
      <c r="F159" s="112" t="s">
        <v>41</v>
      </c>
      <c r="G159" s="112" t="s">
        <v>42</v>
      </c>
      <c r="H159" s="114" t="s">
        <v>34</v>
      </c>
      <c r="I159" s="139" t="s">
        <v>62</v>
      </c>
      <c r="J159" s="139" t="s">
        <v>351</v>
      </c>
      <c r="K159" s="115" t="s">
        <v>63</v>
      </c>
      <c r="L159" s="115" t="s">
        <v>34</v>
      </c>
      <c r="M159" s="116" t="s">
        <v>44</v>
      </c>
      <c r="N159" s="141">
        <v>42340</v>
      </c>
      <c r="O159" s="141">
        <v>42341</v>
      </c>
      <c r="P159" s="141">
        <v>42706</v>
      </c>
      <c r="Q159" s="115">
        <v>44167</v>
      </c>
      <c r="R159" s="117">
        <v>18750</v>
      </c>
      <c r="S159" s="117">
        <v>225000</v>
      </c>
      <c r="T159" s="117" t="s">
        <v>61</v>
      </c>
      <c r="U159" s="117">
        <v>225000</v>
      </c>
      <c r="V159" s="117" t="s">
        <v>319</v>
      </c>
      <c r="W159" s="117">
        <v>225000</v>
      </c>
      <c r="X159" s="117" t="s">
        <v>335</v>
      </c>
      <c r="Y159" s="117">
        <v>225000</v>
      </c>
      <c r="Z159" s="117" t="s">
        <v>418</v>
      </c>
      <c r="AA159" s="117">
        <v>225000</v>
      </c>
      <c r="AB159" s="117"/>
      <c r="AC159" s="117"/>
      <c r="AD159" s="117"/>
      <c r="AE159" s="117"/>
      <c r="AF159" s="117"/>
      <c r="AG159" s="117"/>
      <c r="AH159" s="117"/>
      <c r="AI159" s="117"/>
      <c r="AJ159" s="117"/>
      <c r="AK159" s="117"/>
      <c r="AL159" s="117"/>
      <c r="AM159" s="117"/>
      <c r="AN159" s="117"/>
      <c r="AO159" s="117"/>
      <c r="AP159" s="117"/>
      <c r="AQ159" s="117"/>
      <c r="AR159" s="117"/>
      <c r="AS159" s="117"/>
      <c r="AT159" s="142">
        <f>W159</f>
        <v>225000</v>
      </c>
      <c r="AU159" s="117">
        <f>S159+U159+W159+Y159+AA159+AC159+AE159+AG159+AI159+AK159+AM159+AO159+AQ159</f>
        <v>1125000</v>
      </c>
      <c r="AV159" s="98" t="s">
        <v>361</v>
      </c>
      <c r="AW159" s="118" t="s">
        <v>407</v>
      </c>
      <c r="AX159" s="119" t="s">
        <v>64</v>
      </c>
      <c r="AY159" s="118" t="s">
        <v>518</v>
      </c>
      <c r="AZ159" s="119">
        <v>2015009691</v>
      </c>
      <c r="BA159" s="119">
        <v>34436</v>
      </c>
      <c r="BB159" s="118" t="s">
        <v>537</v>
      </c>
      <c r="BC159" s="133" t="s">
        <v>486</v>
      </c>
    </row>
    <row r="160" spans="1:55" s="164" customFormat="1" ht="53.25" customHeight="1" x14ac:dyDescent="0.25">
      <c r="A160" s="124" t="s">
        <v>436</v>
      </c>
      <c r="B160" s="124" t="s">
        <v>437</v>
      </c>
      <c r="C160" s="128" t="s">
        <v>438</v>
      </c>
      <c r="D160" s="128" t="s">
        <v>439</v>
      </c>
      <c r="E160" s="123" t="s">
        <v>504</v>
      </c>
      <c r="F160" s="128" t="s">
        <v>41</v>
      </c>
      <c r="G160" s="124" t="s">
        <v>232</v>
      </c>
      <c r="H160" s="125">
        <v>6000</v>
      </c>
      <c r="I160" s="124">
        <v>100</v>
      </c>
      <c r="J160" s="124">
        <v>33903907</v>
      </c>
      <c r="K160" s="126">
        <v>44139</v>
      </c>
      <c r="L160" s="128"/>
      <c r="M160" s="124" t="s">
        <v>287</v>
      </c>
      <c r="N160" s="126">
        <v>43668</v>
      </c>
      <c r="O160" s="126">
        <v>43678</v>
      </c>
      <c r="P160" s="126">
        <v>44043</v>
      </c>
      <c r="Q160" s="121">
        <v>44408</v>
      </c>
      <c r="R160" s="128" t="s">
        <v>65</v>
      </c>
      <c r="S160" s="172">
        <v>120000</v>
      </c>
      <c r="T160" s="171" t="s">
        <v>619</v>
      </c>
      <c r="U160" s="125">
        <v>89999.78</v>
      </c>
      <c r="V160" s="107"/>
      <c r="W160" s="128"/>
      <c r="X160" s="128"/>
      <c r="Y160" s="128"/>
      <c r="Z160" s="128"/>
      <c r="AA160" s="128"/>
      <c r="AB160" s="128"/>
      <c r="AC160" s="128"/>
      <c r="AD160" s="128"/>
      <c r="AE160" s="128"/>
      <c r="AF160" s="128"/>
      <c r="AG160" s="128"/>
      <c r="AH160" s="128"/>
      <c r="AI160" s="128"/>
      <c r="AJ160" s="128"/>
      <c r="AK160" s="128"/>
      <c r="AL160" s="128"/>
      <c r="AM160" s="128"/>
      <c r="AN160" s="128"/>
      <c r="AO160" s="128"/>
      <c r="AP160" s="128"/>
      <c r="AQ160" s="128"/>
      <c r="AR160" s="128"/>
      <c r="AS160" s="128"/>
      <c r="AT160" s="125">
        <v>120000</v>
      </c>
      <c r="AU160" s="125">
        <v>120000</v>
      </c>
      <c r="AV160" s="124" t="s">
        <v>467</v>
      </c>
      <c r="AW160" s="124" t="s">
        <v>440</v>
      </c>
      <c r="AX160" s="173" t="s">
        <v>441</v>
      </c>
      <c r="AY160" s="129" t="s">
        <v>442</v>
      </c>
      <c r="AZ160" s="153">
        <v>2019003095</v>
      </c>
      <c r="BA160" s="129">
        <v>19000811</v>
      </c>
      <c r="BB160" s="129" t="s">
        <v>37</v>
      </c>
      <c r="BC160" s="129" t="s">
        <v>485</v>
      </c>
    </row>
    <row r="161" spans="1:74" s="164" customFormat="1" ht="53.25" customHeight="1" x14ac:dyDescent="0.25">
      <c r="A161" s="185" t="s">
        <v>624</v>
      </c>
      <c r="B161" s="98" t="s">
        <v>575</v>
      </c>
      <c r="C161" s="99" t="s">
        <v>590</v>
      </c>
      <c r="D161" s="99" t="s">
        <v>591</v>
      </c>
      <c r="E161" s="100" t="s">
        <v>576</v>
      </c>
      <c r="F161" s="99" t="s">
        <v>41</v>
      </c>
      <c r="G161" s="98" t="s">
        <v>594</v>
      </c>
      <c r="H161" s="101" t="s">
        <v>594</v>
      </c>
      <c r="I161" s="98" t="s">
        <v>594</v>
      </c>
      <c r="J161" s="98" t="s">
        <v>594</v>
      </c>
      <c r="K161" s="103" t="s">
        <v>594</v>
      </c>
      <c r="L161" s="99"/>
      <c r="M161" s="94"/>
      <c r="N161" s="103">
        <v>43825</v>
      </c>
      <c r="O161" s="103">
        <v>43836</v>
      </c>
      <c r="P161" s="126">
        <v>44202</v>
      </c>
      <c r="Q161" s="102"/>
      <c r="R161" s="102"/>
      <c r="S161" s="94" t="s">
        <v>577</v>
      </c>
      <c r="T161" s="102"/>
      <c r="U161" s="102"/>
      <c r="V161" s="102"/>
      <c r="W161" s="102"/>
      <c r="X161" s="102"/>
      <c r="Y161" s="102"/>
      <c r="Z161" s="102"/>
      <c r="AA161" s="102"/>
      <c r="AB161" s="102"/>
      <c r="AC161" s="102"/>
      <c r="AD161" s="102"/>
      <c r="AE161" s="102"/>
      <c r="AF161" s="102"/>
      <c r="AG161" s="102"/>
      <c r="AH161" s="102"/>
      <c r="AI161" s="102"/>
      <c r="AJ161" s="102"/>
      <c r="AK161" s="102"/>
      <c r="AL161" s="102"/>
      <c r="AM161" s="102"/>
      <c r="AN161" s="102"/>
      <c r="AO161" s="102"/>
      <c r="AP161" s="102"/>
      <c r="AQ161" s="102"/>
      <c r="AR161" s="102"/>
      <c r="AS161" s="102"/>
      <c r="AT161" s="94" t="s">
        <v>577</v>
      </c>
      <c r="AU161" s="94" t="s">
        <v>577</v>
      </c>
      <c r="AV161" s="94" t="s">
        <v>608</v>
      </c>
      <c r="AW161" s="94" t="s">
        <v>609</v>
      </c>
      <c r="AX161" s="145" t="s">
        <v>610</v>
      </c>
      <c r="AY161" s="120" t="s">
        <v>611</v>
      </c>
      <c r="AZ161" s="106"/>
      <c r="BA161" s="105"/>
      <c r="BB161" s="105" t="s">
        <v>449</v>
      </c>
      <c r="BC161" s="111"/>
    </row>
    <row r="162" spans="1:74" s="164" customFormat="1" ht="90" x14ac:dyDescent="0.25">
      <c r="A162" s="143" t="s">
        <v>98</v>
      </c>
      <c r="B162" s="183" t="s">
        <v>346</v>
      </c>
      <c r="C162" s="174" t="s">
        <v>99</v>
      </c>
      <c r="D162" s="174" t="s">
        <v>100</v>
      </c>
      <c r="E162" s="175" t="s">
        <v>506</v>
      </c>
      <c r="F162" s="174" t="s">
        <v>101</v>
      </c>
      <c r="G162" s="143" t="s">
        <v>42</v>
      </c>
      <c r="H162" s="176" t="s">
        <v>34</v>
      </c>
      <c r="I162" s="143" t="s">
        <v>246</v>
      </c>
      <c r="J162" s="143">
        <v>33903915</v>
      </c>
      <c r="K162" s="174" t="s">
        <v>34</v>
      </c>
      <c r="L162" s="174" t="s">
        <v>34</v>
      </c>
      <c r="M162" s="143" t="s">
        <v>44</v>
      </c>
      <c r="N162" s="177">
        <v>42033</v>
      </c>
      <c r="O162" s="177">
        <v>42034</v>
      </c>
      <c r="P162" s="177">
        <v>43859</v>
      </c>
      <c r="Q162" s="177" t="s">
        <v>612</v>
      </c>
      <c r="R162" s="176">
        <f>S162/60</f>
        <v>9000</v>
      </c>
      <c r="S162" s="176">
        <v>540000</v>
      </c>
      <c r="T162" s="176" t="s">
        <v>251</v>
      </c>
      <c r="U162" s="176">
        <v>35492.879999999997</v>
      </c>
      <c r="V162" s="176" t="s">
        <v>420</v>
      </c>
      <c r="W162" s="176">
        <v>0</v>
      </c>
      <c r="X162" s="176"/>
      <c r="Y162" s="176">
        <v>0</v>
      </c>
      <c r="Z162" s="176"/>
      <c r="AA162" s="176">
        <v>0</v>
      </c>
      <c r="AB162" s="176"/>
      <c r="AC162" s="176"/>
      <c r="AD162" s="176" t="s">
        <v>257</v>
      </c>
      <c r="AE162" s="176">
        <v>45551.519999999997</v>
      </c>
      <c r="AF162" s="176" t="s">
        <v>100</v>
      </c>
      <c r="AG162" s="176" t="s">
        <v>282</v>
      </c>
      <c r="AH162" s="176"/>
      <c r="AI162" s="176">
        <v>0</v>
      </c>
      <c r="AJ162" s="176"/>
      <c r="AK162" s="176">
        <v>0</v>
      </c>
      <c r="AL162" s="176"/>
      <c r="AM162" s="176"/>
      <c r="AN162" s="176"/>
      <c r="AO162" s="176"/>
      <c r="AP162" s="176"/>
      <c r="AQ162" s="176">
        <v>0</v>
      </c>
      <c r="AR162" s="176"/>
      <c r="AS162" s="176"/>
      <c r="AT162" s="178">
        <f>AE162+U162+S162</f>
        <v>621044.4</v>
      </c>
      <c r="AU162" s="179">
        <f>S162+U162+AE162</f>
        <v>621044.4</v>
      </c>
      <c r="AV162" s="124" t="s">
        <v>470</v>
      </c>
      <c r="AW162" s="143" t="s">
        <v>102</v>
      </c>
      <c r="AX162" s="184" t="s">
        <v>103</v>
      </c>
      <c r="AY162" s="174" t="s">
        <v>405</v>
      </c>
      <c r="AZ162" s="127">
        <v>2015010522</v>
      </c>
      <c r="BA162" s="174">
        <v>32529</v>
      </c>
      <c r="BB162" s="143" t="s">
        <v>164</v>
      </c>
      <c r="BC162" s="129" t="s">
        <v>487</v>
      </c>
    </row>
    <row r="163" spans="1:74" s="164" customFormat="1" ht="135" x14ac:dyDescent="0.25">
      <c r="A163" s="98" t="s">
        <v>550</v>
      </c>
      <c r="B163" s="98" t="s">
        <v>558</v>
      </c>
      <c r="C163" s="99" t="s">
        <v>551</v>
      </c>
      <c r="D163" s="99" t="s">
        <v>552</v>
      </c>
      <c r="E163" s="100" t="s">
        <v>553</v>
      </c>
      <c r="F163" s="99" t="s">
        <v>35</v>
      </c>
      <c r="G163" s="98" t="s">
        <v>232</v>
      </c>
      <c r="H163" s="151">
        <v>625</v>
      </c>
      <c r="I163" s="99">
        <v>100</v>
      </c>
      <c r="J163" s="98">
        <v>44905218</v>
      </c>
      <c r="K163" s="103">
        <v>44156</v>
      </c>
      <c r="L163" s="99"/>
      <c r="M163" s="98" t="s">
        <v>554</v>
      </c>
      <c r="N163" s="103">
        <v>43791</v>
      </c>
      <c r="O163" s="126">
        <v>44156</v>
      </c>
      <c r="P163" s="102"/>
      <c r="Q163" s="102" t="s">
        <v>156</v>
      </c>
      <c r="R163" s="104">
        <v>12500</v>
      </c>
      <c r="S163" s="102"/>
      <c r="T163" s="102"/>
      <c r="U163" s="102"/>
      <c r="V163" s="102"/>
      <c r="W163" s="102"/>
      <c r="X163" s="102"/>
      <c r="Y163" s="102"/>
      <c r="Z163" s="102"/>
      <c r="AA163" s="102"/>
      <c r="AB163" s="102"/>
      <c r="AC163" s="102"/>
      <c r="AD163" s="102"/>
      <c r="AE163" s="102"/>
      <c r="AF163" s="102"/>
      <c r="AG163" s="102"/>
      <c r="AH163" s="102"/>
      <c r="AI163" s="102"/>
      <c r="AJ163" s="102"/>
      <c r="AK163" s="102"/>
      <c r="AL163" s="102"/>
      <c r="AM163" s="102"/>
      <c r="AN163" s="102"/>
      <c r="AO163" s="102"/>
      <c r="AP163" s="102"/>
      <c r="AQ163" s="102"/>
      <c r="AR163" s="102"/>
      <c r="AS163" s="104">
        <v>12500</v>
      </c>
      <c r="AT163" s="104">
        <v>12500</v>
      </c>
      <c r="AU163" s="98" t="s">
        <v>600</v>
      </c>
      <c r="AV163" s="94" t="s">
        <v>555</v>
      </c>
      <c r="AW163" s="87" t="s">
        <v>563</v>
      </c>
      <c r="AX163" s="105" t="s">
        <v>556</v>
      </c>
      <c r="AY163" s="106">
        <v>2019006370</v>
      </c>
      <c r="AZ163" s="147">
        <v>19001892</v>
      </c>
      <c r="BA163" s="105" t="s">
        <v>449</v>
      </c>
      <c r="BB163" s="102" t="s">
        <v>392</v>
      </c>
      <c r="BC163" s="165"/>
      <c r="BD163" s="165"/>
      <c r="BE163" s="165"/>
      <c r="BF163" s="165"/>
      <c r="BG163" s="165"/>
      <c r="BH163" s="165"/>
      <c r="BI163" s="165"/>
      <c r="BJ163" s="165"/>
      <c r="BK163" s="165"/>
      <c r="BL163" s="165"/>
      <c r="BM163" s="165"/>
      <c r="BN163" s="165"/>
      <c r="BO163" s="165"/>
      <c r="BP163" s="165"/>
      <c r="BQ163" s="165"/>
      <c r="BR163" s="165"/>
      <c r="BS163" s="165"/>
      <c r="BT163" s="165"/>
      <c r="BU163" s="166"/>
      <c r="BV163" s="166"/>
    </row>
    <row r="164" spans="1:74" s="164" customFormat="1" ht="45" x14ac:dyDescent="0.25">
      <c r="A164" s="98" t="s">
        <v>571</v>
      </c>
      <c r="B164" s="98" t="s">
        <v>572</v>
      </c>
      <c r="C164" s="99" t="s">
        <v>521</v>
      </c>
      <c r="D164" s="99" t="s">
        <v>573</v>
      </c>
      <c r="E164" s="100" t="s">
        <v>574</v>
      </c>
      <c r="F164" s="99" t="s">
        <v>41</v>
      </c>
      <c r="G164" s="98" t="s">
        <v>232</v>
      </c>
      <c r="H164" s="151">
        <v>152244.54</v>
      </c>
      <c r="I164" s="98">
        <v>100</v>
      </c>
      <c r="J164" s="98">
        <v>33903938</v>
      </c>
      <c r="K164" s="103">
        <v>44292</v>
      </c>
      <c r="L164" s="99" t="s">
        <v>593</v>
      </c>
      <c r="M164" s="116" t="s">
        <v>44</v>
      </c>
      <c r="N164" s="121">
        <v>43836</v>
      </c>
      <c r="O164" s="121">
        <v>44202</v>
      </c>
      <c r="P164" s="121"/>
      <c r="Q164" s="122">
        <v>253740.9</v>
      </c>
      <c r="R164" s="140">
        <v>3044890.8</v>
      </c>
      <c r="S164" s="102"/>
      <c r="T164" s="104"/>
      <c r="U164" s="102"/>
      <c r="V164" s="102"/>
      <c r="W164" s="102"/>
      <c r="X164" s="102"/>
      <c r="Y164" s="102"/>
      <c r="Z164" s="102"/>
      <c r="AA164" s="102"/>
      <c r="AB164" s="102"/>
      <c r="AC164" s="102"/>
      <c r="AD164" s="102"/>
      <c r="AE164" s="102"/>
      <c r="AF164" s="102"/>
      <c r="AG164" s="102"/>
      <c r="AH164" s="102"/>
      <c r="AI164" s="102"/>
      <c r="AJ164" s="102"/>
      <c r="AK164" s="102"/>
      <c r="AL164" s="102"/>
      <c r="AM164" s="102"/>
      <c r="AN164" s="102"/>
      <c r="AO164" s="102"/>
      <c r="AP164" s="102"/>
      <c r="AQ164" s="102"/>
      <c r="AR164" s="102"/>
      <c r="AS164" s="104"/>
      <c r="AT164" s="140">
        <v>3044890.8</v>
      </c>
      <c r="AU164" s="98" t="s">
        <v>597</v>
      </c>
      <c r="AV164" s="94" t="s">
        <v>613</v>
      </c>
      <c r="AW164" s="94" t="s">
        <v>614</v>
      </c>
      <c r="AX164" s="94" t="s">
        <v>615</v>
      </c>
      <c r="AY164" s="119"/>
      <c r="AZ164" s="94"/>
      <c r="BA164" s="94" t="s">
        <v>449</v>
      </c>
      <c r="BB164" s="111"/>
    </row>
    <row r="165" spans="1:74" s="164" customFormat="1" ht="135" x14ac:dyDescent="0.25">
      <c r="A165" s="98" t="s">
        <v>557</v>
      </c>
      <c r="B165" s="98" t="s">
        <v>559</v>
      </c>
      <c r="C165" s="99" t="s">
        <v>560</v>
      </c>
      <c r="D165" s="99" t="s">
        <v>552</v>
      </c>
      <c r="E165" s="100" t="s">
        <v>561</v>
      </c>
      <c r="F165" s="99" t="s">
        <v>35</v>
      </c>
      <c r="G165" s="98" t="s">
        <v>596</v>
      </c>
      <c r="H165" s="151">
        <v>1174.8900000000001</v>
      </c>
      <c r="I165" s="99">
        <v>100</v>
      </c>
      <c r="J165" s="98">
        <v>44905218</v>
      </c>
      <c r="K165" s="103">
        <v>44156</v>
      </c>
      <c r="L165" s="99"/>
      <c r="M165" s="98" t="s">
        <v>554</v>
      </c>
      <c r="N165" s="103">
        <v>43791</v>
      </c>
      <c r="O165" s="126">
        <v>44156</v>
      </c>
      <c r="P165" s="102"/>
      <c r="Q165" s="102" t="s">
        <v>156</v>
      </c>
      <c r="R165" s="104">
        <v>23497.45</v>
      </c>
      <c r="S165" s="102"/>
      <c r="T165" s="102"/>
      <c r="U165" s="102"/>
      <c r="V165" s="102"/>
      <c r="W165" s="102"/>
      <c r="X165" s="102"/>
      <c r="Y165" s="102"/>
      <c r="Z165" s="102"/>
      <c r="AA165" s="102"/>
      <c r="AB165" s="102"/>
      <c r="AC165" s="102"/>
      <c r="AD165" s="102"/>
      <c r="AE165" s="102"/>
      <c r="AF165" s="102"/>
      <c r="AG165" s="102"/>
      <c r="AH165" s="102"/>
      <c r="AI165" s="102"/>
      <c r="AJ165" s="102"/>
      <c r="AK165" s="102"/>
      <c r="AL165" s="102"/>
      <c r="AM165" s="102"/>
      <c r="AN165" s="102"/>
      <c r="AO165" s="102"/>
      <c r="AP165" s="102"/>
      <c r="AQ165" s="102"/>
      <c r="AR165" s="102"/>
      <c r="AS165" s="104">
        <v>23497.45</v>
      </c>
      <c r="AT165" s="104">
        <v>23497.45</v>
      </c>
      <c r="AU165" s="98" t="s">
        <v>600</v>
      </c>
      <c r="AV165" s="124" t="s">
        <v>604</v>
      </c>
      <c r="AW165" s="148" t="s">
        <v>605</v>
      </c>
      <c r="AX165" s="120" t="s">
        <v>606</v>
      </c>
      <c r="AY165" s="106">
        <v>2019006374</v>
      </c>
      <c r="AZ165" s="147">
        <v>19001890</v>
      </c>
      <c r="BA165" s="105" t="s">
        <v>449</v>
      </c>
      <c r="BB165" s="102"/>
    </row>
    <row r="166" spans="1:74" ht="15" x14ac:dyDescent="0.2">
      <c r="A166" s="974"/>
      <c r="B166" s="974"/>
      <c r="C166" s="975"/>
      <c r="D166" s="976"/>
      <c r="E166" s="977"/>
      <c r="F166" s="976"/>
      <c r="G166" s="974"/>
      <c r="H166" s="978"/>
      <c r="I166" s="974"/>
      <c r="J166" s="974"/>
      <c r="K166" s="976"/>
      <c r="L166" s="976"/>
      <c r="M166" s="974"/>
      <c r="N166" s="979"/>
      <c r="O166" s="979"/>
      <c r="P166" s="979"/>
      <c r="Q166" s="976"/>
      <c r="R166" s="978"/>
      <c r="S166" s="980"/>
      <c r="T166" s="976"/>
      <c r="U166" s="976"/>
      <c r="V166" s="976"/>
      <c r="W166" s="976"/>
      <c r="X166" s="976"/>
      <c r="Y166" s="976"/>
      <c r="Z166" s="976"/>
      <c r="AA166" s="976"/>
      <c r="AB166" s="976"/>
      <c r="AC166" s="976"/>
      <c r="AD166" s="976"/>
      <c r="AE166" s="978"/>
      <c r="AF166" s="976"/>
      <c r="AG166" s="976"/>
      <c r="AH166" s="976"/>
      <c r="AI166" s="976"/>
      <c r="AJ166" s="976"/>
      <c r="AK166" s="976"/>
      <c r="AL166" s="976"/>
      <c r="AM166" s="976"/>
      <c r="AN166" s="976"/>
      <c r="AO166" s="976"/>
      <c r="AP166" s="976"/>
      <c r="AQ166" s="976"/>
      <c r="AR166" s="976"/>
      <c r="AS166" s="976"/>
      <c r="AT166" s="978"/>
      <c r="AU166" s="978"/>
      <c r="AV166" s="974"/>
      <c r="AW166" s="974"/>
      <c r="AX166" s="974"/>
      <c r="AY166" s="976"/>
      <c r="AZ166" s="981"/>
      <c r="BA166" s="982"/>
      <c r="BB166" s="983"/>
      <c r="BC166" s="982"/>
    </row>
    <row r="167" spans="1:74" ht="15" x14ac:dyDescent="0.2">
      <c r="A167" s="974"/>
      <c r="B167" s="974"/>
      <c r="C167" s="975"/>
      <c r="D167" s="976"/>
      <c r="E167" s="977"/>
      <c r="F167" s="976"/>
      <c r="G167" s="974"/>
      <c r="H167" s="978"/>
      <c r="I167" s="974"/>
      <c r="J167" s="974"/>
      <c r="K167" s="976"/>
      <c r="L167" s="976"/>
      <c r="M167" s="974"/>
      <c r="N167" s="979"/>
      <c r="O167" s="979"/>
      <c r="P167" s="979"/>
      <c r="Q167" s="976"/>
      <c r="R167" s="978"/>
      <c r="S167" s="980"/>
      <c r="T167" s="976"/>
      <c r="U167" s="976"/>
      <c r="V167" s="976"/>
      <c r="W167" s="976"/>
      <c r="X167" s="976"/>
      <c r="Y167" s="976"/>
      <c r="Z167" s="976"/>
      <c r="AA167" s="976"/>
      <c r="AB167" s="976"/>
      <c r="AC167" s="976"/>
      <c r="AD167" s="976"/>
      <c r="AE167" s="978"/>
      <c r="AF167" s="976"/>
      <c r="AG167" s="976"/>
      <c r="AH167" s="976"/>
      <c r="AI167" s="976"/>
      <c r="AJ167" s="976"/>
      <c r="AK167" s="976"/>
      <c r="AL167" s="976"/>
      <c r="AM167" s="976"/>
      <c r="AN167" s="976"/>
      <c r="AO167" s="976"/>
      <c r="AP167" s="976"/>
      <c r="AQ167" s="976"/>
      <c r="AR167" s="976"/>
      <c r="AS167" s="976"/>
      <c r="AT167" s="978"/>
      <c r="AU167" s="978"/>
      <c r="AV167" s="974"/>
      <c r="AW167" s="974"/>
      <c r="AX167" s="974"/>
      <c r="AY167" s="976"/>
      <c r="AZ167" s="981"/>
      <c r="BA167" s="982"/>
      <c r="BB167" s="983"/>
      <c r="BC167" s="982"/>
    </row>
    <row r="168" spans="1:74" ht="15" x14ac:dyDescent="0.2">
      <c r="A168" s="974"/>
      <c r="B168" s="974"/>
      <c r="C168" s="975"/>
      <c r="D168" s="976"/>
      <c r="E168" s="977"/>
      <c r="F168" s="976"/>
      <c r="G168" s="974"/>
      <c r="H168" s="978"/>
      <c r="I168" s="974"/>
      <c r="J168" s="974"/>
      <c r="K168" s="976"/>
      <c r="L168" s="976"/>
      <c r="M168" s="974"/>
      <c r="N168" s="979"/>
      <c r="O168" s="979"/>
      <c r="P168" s="979"/>
      <c r="Q168" s="976"/>
      <c r="R168" s="978"/>
      <c r="S168" s="980"/>
      <c r="T168" s="976"/>
      <c r="U168" s="976"/>
      <c r="V168" s="976"/>
      <c r="W168" s="976"/>
      <c r="X168" s="976"/>
      <c r="Y168" s="976"/>
      <c r="Z168" s="976"/>
      <c r="AA168" s="976"/>
      <c r="AB168" s="976"/>
      <c r="AC168" s="976"/>
      <c r="AD168" s="976"/>
      <c r="AE168" s="978"/>
      <c r="AF168" s="976"/>
      <c r="AG168" s="976"/>
      <c r="AH168" s="976"/>
      <c r="AI168" s="976"/>
      <c r="AJ168" s="976"/>
      <c r="AK168" s="976"/>
      <c r="AL168" s="976"/>
      <c r="AM168" s="976"/>
      <c r="AN168" s="976"/>
      <c r="AO168" s="976"/>
      <c r="AP168" s="976"/>
      <c r="AQ168" s="976"/>
      <c r="AR168" s="976"/>
      <c r="AS168" s="976"/>
      <c r="AT168" s="978"/>
      <c r="AU168" s="978"/>
      <c r="AV168" s="974"/>
      <c r="AW168" s="974"/>
      <c r="AX168" s="974"/>
      <c r="AY168" s="976"/>
      <c r="AZ168" s="981"/>
      <c r="BA168" s="982"/>
      <c r="BB168" s="983"/>
      <c r="BC168" s="982"/>
    </row>
    <row r="169" spans="1:74" ht="15" x14ac:dyDescent="0.2">
      <c r="A169" s="974"/>
      <c r="B169" s="974"/>
      <c r="C169" s="975"/>
      <c r="D169" s="976"/>
      <c r="E169" s="977"/>
      <c r="F169" s="976"/>
      <c r="G169" s="974"/>
      <c r="H169" s="978"/>
      <c r="I169" s="974"/>
      <c r="J169" s="974"/>
      <c r="K169" s="976"/>
      <c r="L169" s="976"/>
      <c r="M169" s="974"/>
      <c r="N169" s="979"/>
      <c r="O169" s="979"/>
      <c r="P169" s="979"/>
      <c r="Q169" s="976"/>
      <c r="R169" s="978"/>
      <c r="S169" s="980"/>
      <c r="T169" s="976"/>
      <c r="U169" s="976"/>
      <c r="V169" s="976"/>
      <c r="W169" s="976"/>
      <c r="X169" s="976"/>
      <c r="Y169" s="976"/>
      <c r="Z169" s="976"/>
      <c r="AA169" s="976"/>
      <c r="AB169" s="976"/>
      <c r="AC169" s="976"/>
      <c r="AD169" s="976"/>
      <c r="AE169" s="978"/>
      <c r="AF169" s="976"/>
      <c r="AG169" s="976"/>
      <c r="AH169" s="976"/>
      <c r="AI169" s="976"/>
      <c r="AJ169" s="976"/>
      <c r="AK169" s="976"/>
      <c r="AL169" s="976"/>
      <c r="AM169" s="976"/>
      <c r="AN169" s="976"/>
      <c r="AO169" s="976"/>
      <c r="AP169" s="976"/>
      <c r="AQ169" s="976"/>
      <c r="AR169" s="976"/>
      <c r="AS169" s="976"/>
      <c r="AT169" s="978"/>
      <c r="AU169" s="978"/>
      <c r="AV169" s="974"/>
      <c r="AW169" s="974"/>
      <c r="AX169" s="974"/>
      <c r="AY169" s="976"/>
      <c r="AZ169" s="981"/>
      <c r="BA169" s="982"/>
      <c r="BB169" s="983"/>
      <c r="BC169" s="982"/>
    </row>
    <row r="170" spans="1:74" ht="15" x14ac:dyDescent="0.2">
      <c r="A170" s="974"/>
      <c r="B170" s="974"/>
      <c r="C170" s="975"/>
      <c r="D170" s="976"/>
      <c r="E170" s="977"/>
      <c r="F170" s="976"/>
      <c r="G170" s="974"/>
      <c r="H170" s="978"/>
      <c r="I170" s="974"/>
      <c r="J170" s="974"/>
      <c r="K170" s="976"/>
      <c r="L170" s="976"/>
      <c r="M170" s="974"/>
      <c r="N170" s="979"/>
      <c r="O170" s="979"/>
      <c r="P170" s="979"/>
      <c r="Q170" s="976"/>
      <c r="R170" s="978"/>
      <c r="S170" s="980"/>
      <c r="T170" s="976"/>
      <c r="U170" s="976"/>
      <c r="V170" s="976"/>
      <c r="W170" s="976"/>
      <c r="X170" s="976"/>
      <c r="Y170" s="976"/>
      <c r="Z170" s="976"/>
      <c r="AA170" s="976"/>
      <c r="AB170" s="976"/>
      <c r="AC170" s="976"/>
      <c r="AD170" s="976"/>
      <c r="AE170" s="978"/>
      <c r="AF170" s="976"/>
      <c r="AG170" s="976"/>
      <c r="AH170" s="976"/>
      <c r="AI170" s="976"/>
      <c r="AJ170" s="976"/>
      <c r="AK170" s="976"/>
      <c r="AL170" s="976"/>
      <c r="AM170" s="976"/>
      <c r="AN170" s="976"/>
      <c r="AO170" s="976"/>
      <c r="AP170" s="976"/>
      <c r="AQ170" s="976"/>
      <c r="AR170" s="976"/>
      <c r="AS170" s="976"/>
      <c r="AT170" s="978"/>
      <c r="AU170" s="978"/>
      <c r="AV170" s="974"/>
      <c r="AW170" s="974"/>
      <c r="AX170" s="974"/>
      <c r="AY170" s="976"/>
      <c r="AZ170" s="981"/>
      <c r="BA170" s="982"/>
      <c r="BB170" s="983"/>
      <c r="BC170" s="982"/>
    </row>
    <row r="171" spans="1:74" ht="60" x14ac:dyDescent="0.25">
      <c r="A171" s="864" t="s">
        <v>0</v>
      </c>
      <c r="B171" s="864" t="s">
        <v>1</v>
      </c>
      <c r="C171" s="864" t="s">
        <v>627</v>
      </c>
      <c r="D171" s="864" t="s">
        <v>3</v>
      </c>
      <c r="E171" s="864" t="s">
        <v>628</v>
      </c>
      <c r="F171" s="864" t="s">
        <v>632</v>
      </c>
      <c r="G171" s="864" t="s">
        <v>4</v>
      </c>
      <c r="H171" s="864" t="s">
        <v>1819</v>
      </c>
      <c r="I171" s="864" t="s">
        <v>634</v>
      </c>
      <c r="J171" s="864" t="s">
        <v>6</v>
      </c>
      <c r="K171" s="865" t="s">
        <v>1820</v>
      </c>
      <c r="L171" s="864" t="s">
        <v>636</v>
      </c>
      <c r="M171" s="864" t="s">
        <v>10</v>
      </c>
      <c r="N171" s="864" t="s">
        <v>11</v>
      </c>
      <c r="O171" s="864" t="s">
        <v>637</v>
      </c>
      <c r="P171" s="864" t="s">
        <v>12</v>
      </c>
      <c r="Q171" s="864" t="s">
        <v>638</v>
      </c>
      <c r="R171" s="864" t="s">
        <v>14</v>
      </c>
      <c r="S171" s="865" t="s">
        <v>1821</v>
      </c>
      <c r="T171" s="865" t="s">
        <v>1822</v>
      </c>
      <c r="U171" s="865" t="s">
        <v>1823</v>
      </c>
    </row>
    <row r="172" spans="1:74" ht="30" x14ac:dyDescent="0.25">
      <c r="A172" s="861" t="s">
        <v>1742</v>
      </c>
      <c r="B172" s="861" t="s">
        <v>1743</v>
      </c>
      <c r="C172" s="861" t="s">
        <v>1744</v>
      </c>
      <c r="D172" s="861" t="s">
        <v>1745</v>
      </c>
      <c r="E172" s="861"/>
      <c r="F172" s="861"/>
      <c r="G172" s="861" t="s">
        <v>1746</v>
      </c>
      <c r="H172" s="861" t="s">
        <v>41</v>
      </c>
      <c r="I172" s="861" t="s">
        <v>666</v>
      </c>
      <c r="J172" s="861" t="s">
        <v>51</v>
      </c>
      <c r="K172" s="862">
        <v>420</v>
      </c>
      <c r="L172" s="861" t="s">
        <v>666</v>
      </c>
      <c r="M172" s="861" t="s">
        <v>700</v>
      </c>
      <c r="N172" s="863">
        <v>41150</v>
      </c>
      <c r="O172" s="863">
        <v>41152</v>
      </c>
      <c r="P172" s="863">
        <v>41152</v>
      </c>
      <c r="Q172" s="863">
        <v>41273</v>
      </c>
      <c r="R172" s="863"/>
      <c r="S172" s="862">
        <v>8400</v>
      </c>
      <c r="T172" s="862">
        <v>0</v>
      </c>
      <c r="U172" s="862">
        <v>8400</v>
      </c>
    </row>
    <row r="173" spans="1:74" ht="15" x14ac:dyDescent="0.25">
      <c r="A173" s="861" t="s">
        <v>1747</v>
      </c>
      <c r="B173" s="861" t="s">
        <v>1748</v>
      </c>
      <c r="C173" s="861" t="s">
        <v>1749</v>
      </c>
      <c r="D173" s="861" t="s">
        <v>1750</v>
      </c>
      <c r="E173" s="861"/>
      <c r="F173" s="861"/>
      <c r="G173" s="861" t="s">
        <v>1751</v>
      </c>
      <c r="H173" s="861" t="s">
        <v>41</v>
      </c>
      <c r="I173" s="861" t="s">
        <v>666</v>
      </c>
      <c r="J173" s="861" t="s">
        <v>51</v>
      </c>
      <c r="K173" s="862">
        <v>1143.2</v>
      </c>
      <c r="L173" s="861" t="s">
        <v>666</v>
      </c>
      <c r="M173" s="861" t="s">
        <v>700</v>
      </c>
      <c r="N173" s="863">
        <v>41191</v>
      </c>
      <c r="O173" s="863">
        <v>41192</v>
      </c>
      <c r="P173" s="863">
        <v>41192</v>
      </c>
      <c r="Q173" s="863">
        <v>41267</v>
      </c>
      <c r="R173" s="863"/>
      <c r="S173" s="862">
        <v>22863.96</v>
      </c>
      <c r="T173" s="862">
        <v>0</v>
      </c>
      <c r="U173" s="862">
        <v>22863.96</v>
      </c>
    </row>
    <row r="174" spans="1:74" ht="30" x14ac:dyDescent="0.25">
      <c r="A174" s="861" t="s">
        <v>1752</v>
      </c>
      <c r="B174" s="861" t="s">
        <v>1753</v>
      </c>
      <c r="C174" s="861" t="s">
        <v>697</v>
      </c>
      <c r="D174" s="861" t="s">
        <v>1754</v>
      </c>
      <c r="E174" s="861"/>
      <c r="F174" s="861"/>
      <c r="G174" s="861" t="s">
        <v>1755</v>
      </c>
      <c r="H174" s="861" t="s">
        <v>1756</v>
      </c>
      <c r="I174" s="861" t="s">
        <v>666</v>
      </c>
      <c r="J174" s="861" t="s">
        <v>51</v>
      </c>
      <c r="K174" s="862">
        <v>1175.5</v>
      </c>
      <c r="L174" s="861" t="s">
        <v>666</v>
      </c>
      <c r="M174" s="861" t="s">
        <v>700</v>
      </c>
      <c r="N174" s="863">
        <v>40458</v>
      </c>
      <c r="O174" s="863">
        <v>40459</v>
      </c>
      <c r="P174" s="863">
        <v>40459</v>
      </c>
      <c r="Q174" s="863">
        <v>41554</v>
      </c>
      <c r="R174" s="863"/>
      <c r="S174" s="862">
        <v>23509.98</v>
      </c>
      <c r="T174" s="862">
        <v>0</v>
      </c>
      <c r="U174" s="862">
        <v>23509.98</v>
      </c>
    </row>
    <row r="175" spans="1:74" ht="30" x14ac:dyDescent="0.25">
      <c r="A175" s="861" t="s">
        <v>1757</v>
      </c>
      <c r="B175" s="861" t="s">
        <v>1758</v>
      </c>
      <c r="C175" s="861" t="s">
        <v>737</v>
      </c>
      <c r="D175" s="861" t="s">
        <v>1759</v>
      </c>
      <c r="E175" s="861"/>
      <c r="F175" s="861"/>
      <c r="G175" s="861" t="s">
        <v>1760</v>
      </c>
      <c r="H175" s="861" t="s">
        <v>1756</v>
      </c>
      <c r="I175" s="861" t="s">
        <v>666</v>
      </c>
      <c r="J175" s="861" t="s">
        <v>51</v>
      </c>
      <c r="K175" s="862">
        <v>783.25</v>
      </c>
      <c r="L175" s="861" t="s">
        <v>666</v>
      </c>
      <c r="M175" s="861" t="s">
        <v>700</v>
      </c>
      <c r="N175" s="863">
        <v>40744</v>
      </c>
      <c r="O175" s="863">
        <v>40750</v>
      </c>
      <c r="P175" s="863">
        <v>40750</v>
      </c>
      <c r="Q175" s="863">
        <v>41845</v>
      </c>
      <c r="R175" s="863"/>
      <c r="S175" s="862">
        <v>15665</v>
      </c>
      <c r="T175" s="862">
        <v>0</v>
      </c>
      <c r="U175" s="862">
        <v>15665</v>
      </c>
    </row>
    <row r="176" spans="1:74" ht="30" x14ac:dyDescent="0.25">
      <c r="A176" s="861" t="s">
        <v>1761</v>
      </c>
      <c r="B176" s="861" t="s">
        <v>1762</v>
      </c>
      <c r="C176" s="861" t="s">
        <v>1418</v>
      </c>
      <c r="D176" s="861" t="s">
        <v>1763</v>
      </c>
      <c r="E176" s="861" t="s">
        <v>666</v>
      </c>
      <c r="F176" s="861"/>
      <c r="G176" s="861" t="s">
        <v>1764</v>
      </c>
      <c r="H176" s="861" t="s">
        <v>41</v>
      </c>
      <c r="I176" s="861" t="s">
        <v>666</v>
      </c>
      <c r="J176" s="861" t="s">
        <v>51</v>
      </c>
      <c r="K176" s="862">
        <v>2234.6</v>
      </c>
      <c r="L176" s="861" t="s">
        <v>666</v>
      </c>
      <c r="M176" s="861" t="s">
        <v>700</v>
      </c>
      <c r="N176" s="863">
        <v>41066</v>
      </c>
      <c r="O176" s="863">
        <v>41071</v>
      </c>
      <c r="P176" s="863">
        <v>41071</v>
      </c>
      <c r="Q176" s="863">
        <v>41274</v>
      </c>
      <c r="R176" s="863"/>
      <c r="S176" s="862">
        <v>44692</v>
      </c>
      <c r="T176" s="862">
        <v>3922.18</v>
      </c>
      <c r="U176" s="862">
        <v>48614.18</v>
      </c>
    </row>
    <row r="177" spans="1:35" ht="30" x14ac:dyDescent="0.25">
      <c r="A177" s="861" t="s">
        <v>1765</v>
      </c>
      <c r="B177" s="861" t="s">
        <v>1766</v>
      </c>
      <c r="C177" s="861" t="s">
        <v>752</v>
      </c>
      <c r="D177" s="861" t="s">
        <v>1767</v>
      </c>
      <c r="E177" s="861"/>
      <c r="F177" s="861"/>
      <c r="G177" s="861" t="s">
        <v>1768</v>
      </c>
      <c r="H177" s="861" t="s">
        <v>1756</v>
      </c>
      <c r="I177" s="861" t="s">
        <v>666</v>
      </c>
      <c r="J177" s="861" t="s">
        <v>51</v>
      </c>
      <c r="K177" s="862">
        <v>1389</v>
      </c>
      <c r="L177" s="861" t="s">
        <v>666</v>
      </c>
      <c r="M177" s="861" t="s">
        <v>700</v>
      </c>
      <c r="N177" s="863">
        <v>40823</v>
      </c>
      <c r="O177" s="863">
        <v>40833</v>
      </c>
      <c r="P177" s="863">
        <v>40833</v>
      </c>
      <c r="Q177" s="863">
        <v>41989</v>
      </c>
      <c r="R177" s="863"/>
      <c r="S177" s="862">
        <v>27780</v>
      </c>
      <c r="T177" s="862">
        <v>0</v>
      </c>
      <c r="U177" s="862">
        <v>27780</v>
      </c>
    </row>
    <row r="178" spans="1:35" ht="30" x14ac:dyDescent="0.25">
      <c r="A178" s="861" t="s">
        <v>1769</v>
      </c>
      <c r="B178" s="861" t="s">
        <v>1770</v>
      </c>
      <c r="C178" s="861" t="s">
        <v>1771</v>
      </c>
      <c r="D178" s="861" t="s">
        <v>1772</v>
      </c>
      <c r="E178" s="861"/>
      <c r="F178" s="861"/>
      <c r="G178" s="861" t="s">
        <v>1773</v>
      </c>
      <c r="H178" s="861" t="s">
        <v>1774</v>
      </c>
      <c r="I178" s="861" t="s">
        <v>666</v>
      </c>
      <c r="J178" s="861" t="s">
        <v>51</v>
      </c>
      <c r="K178" s="862">
        <v>1012.77</v>
      </c>
      <c r="L178" s="861" t="s">
        <v>666</v>
      </c>
      <c r="M178" s="861" t="s">
        <v>700</v>
      </c>
      <c r="N178" s="863">
        <v>40875</v>
      </c>
      <c r="O178" s="863">
        <v>40884</v>
      </c>
      <c r="P178" s="863">
        <v>40878</v>
      </c>
      <c r="Q178" s="863">
        <v>41973</v>
      </c>
      <c r="R178" s="863"/>
      <c r="S178" s="862">
        <v>20255.400000000001</v>
      </c>
      <c r="T178" s="862">
        <v>0</v>
      </c>
      <c r="U178" s="862">
        <v>20255.400000000001</v>
      </c>
    </row>
    <row r="179" spans="1:35" ht="30" x14ac:dyDescent="0.25">
      <c r="A179" s="861" t="s">
        <v>1775</v>
      </c>
      <c r="B179" s="861" t="s">
        <v>1776</v>
      </c>
      <c r="C179" s="861" t="s">
        <v>1777</v>
      </c>
      <c r="D179" s="861" t="s">
        <v>1778</v>
      </c>
      <c r="E179" s="861"/>
      <c r="F179" s="861"/>
      <c r="G179" s="861" t="s">
        <v>1779</v>
      </c>
      <c r="H179" s="861" t="s">
        <v>41</v>
      </c>
      <c r="I179" s="861" t="s">
        <v>648</v>
      </c>
      <c r="J179" s="861" t="s">
        <v>42</v>
      </c>
      <c r="K179" s="862">
        <v>0</v>
      </c>
      <c r="L179" s="861" t="s">
        <v>666</v>
      </c>
      <c r="M179" s="861" t="s">
        <v>700</v>
      </c>
      <c r="N179" s="863">
        <v>41207</v>
      </c>
      <c r="O179" s="863">
        <v>41208</v>
      </c>
      <c r="P179" s="863">
        <v>41208</v>
      </c>
      <c r="Q179" s="863">
        <v>41268</v>
      </c>
      <c r="R179" s="863"/>
      <c r="S179" s="862">
        <v>13100</v>
      </c>
      <c r="T179" s="862">
        <v>0</v>
      </c>
      <c r="U179" s="862">
        <v>13100</v>
      </c>
    </row>
    <row r="180" spans="1:35" ht="30" x14ac:dyDescent="0.25">
      <c r="A180" s="861" t="s">
        <v>1780</v>
      </c>
      <c r="B180" s="861" t="s">
        <v>1781</v>
      </c>
      <c r="C180" s="861" t="s">
        <v>1782</v>
      </c>
      <c r="D180" s="861" t="s">
        <v>1783</v>
      </c>
      <c r="E180" s="861"/>
      <c r="F180" s="861"/>
      <c r="G180" s="861" t="s">
        <v>1784</v>
      </c>
      <c r="H180" s="861" t="s">
        <v>41</v>
      </c>
      <c r="I180" s="861" t="s">
        <v>666</v>
      </c>
      <c r="J180" s="861" t="s">
        <v>51</v>
      </c>
      <c r="K180" s="862">
        <v>3295</v>
      </c>
      <c r="L180" s="861" t="s">
        <v>666</v>
      </c>
      <c r="M180" s="861" t="s">
        <v>700</v>
      </c>
      <c r="N180" s="863">
        <v>41088</v>
      </c>
      <c r="O180" s="863">
        <v>41089</v>
      </c>
      <c r="P180" s="863">
        <v>41089</v>
      </c>
      <c r="Q180" s="863">
        <v>41271</v>
      </c>
      <c r="R180" s="863"/>
      <c r="S180" s="862">
        <v>65900</v>
      </c>
      <c r="T180" s="862">
        <v>0</v>
      </c>
      <c r="U180" s="862">
        <v>65900</v>
      </c>
    </row>
    <row r="181" spans="1:35" ht="30" x14ac:dyDescent="0.25">
      <c r="A181" s="861" t="s">
        <v>1785</v>
      </c>
      <c r="B181" s="861" t="s">
        <v>1786</v>
      </c>
      <c r="C181" s="861" t="s">
        <v>1787</v>
      </c>
      <c r="D181" s="861" t="s">
        <v>1788</v>
      </c>
      <c r="E181" s="861"/>
      <c r="F181" s="861"/>
      <c r="G181" s="861" t="s">
        <v>684</v>
      </c>
      <c r="H181" s="861" t="s">
        <v>41</v>
      </c>
      <c r="I181" s="861" t="s">
        <v>647</v>
      </c>
      <c r="J181" s="861" t="s">
        <v>36</v>
      </c>
      <c r="K181" s="862">
        <v>30360</v>
      </c>
      <c r="L181" s="861" t="s">
        <v>647</v>
      </c>
      <c r="M181" s="861" t="s">
        <v>69</v>
      </c>
      <c r="N181" s="863">
        <v>41430</v>
      </c>
      <c r="O181" s="863">
        <v>41446</v>
      </c>
      <c r="P181" s="863">
        <v>41430</v>
      </c>
      <c r="Q181" s="863">
        <v>41490</v>
      </c>
      <c r="R181" s="863"/>
      <c r="S181" s="862">
        <v>607200</v>
      </c>
      <c r="T181" s="862">
        <v>0</v>
      </c>
      <c r="U181" s="862">
        <v>607200</v>
      </c>
    </row>
    <row r="182" spans="1:35" ht="15" x14ac:dyDescent="0.25">
      <c r="A182" s="861" t="s">
        <v>1761</v>
      </c>
      <c r="B182" s="861" t="s">
        <v>1789</v>
      </c>
      <c r="C182" s="861" t="s">
        <v>1418</v>
      </c>
      <c r="D182" s="861" t="s">
        <v>1790</v>
      </c>
      <c r="E182" s="861"/>
      <c r="F182" s="861"/>
      <c r="G182" s="861" t="s">
        <v>1791</v>
      </c>
      <c r="H182" s="861" t="s">
        <v>41</v>
      </c>
      <c r="I182" s="861" t="s">
        <v>666</v>
      </c>
      <c r="J182" s="861" t="s">
        <v>51</v>
      </c>
      <c r="K182" s="862">
        <v>955</v>
      </c>
      <c r="L182" s="861" t="s">
        <v>647</v>
      </c>
      <c r="M182" s="861" t="s">
        <v>69</v>
      </c>
      <c r="N182" s="863">
        <v>41388</v>
      </c>
      <c r="O182" s="863">
        <v>41422</v>
      </c>
      <c r="P182" s="863">
        <v>41414</v>
      </c>
      <c r="Q182" s="863">
        <v>41778</v>
      </c>
      <c r="R182" s="863"/>
      <c r="S182" s="862">
        <v>19100</v>
      </c>
      <c r="T182" s="862">
        <v>0</v>
      </c>
      <c r="U182" s="862">
        <v>19100</v>
      </c>
    </row>
    <row r="183" spans="1:35" ht="30" x14ac:dyDescent="0.25">
      <c r="A183" s="861" t="s">
        <v>1792</v>
      </c>
      <c r="B183" s="861" t="s">
        <v>1793</v>
      </c>
      <c r="C183" s="861" t="s">
        <v>1794</v>
      </c>
      <c r="D183" s="861" t="s">
        <v>1795</v>
      </c>
      <c r="E183" s="861"/>
      <c r="F183" s="861"/>
      <c r="G183" s="861" t="s">
        <v>1796</v>
      </c>
      <c r="H183" s="861" t="s">
        <v>1756</v>
      </c>
      <c r="I183" s="861" t="s">
        <v>666</v>
      </c>
      <c r="J183" s="861" t="s">
        <v>51</v>
      </c>
      <c r="K183" s="862">
        <v>1890</v>
      </c>
      <c r="L183" s="861" t="s">
        <v>666</v>
      </c>
      <c r="M183" s="861" t="s">
        <v>700</v>
      </c>
      <c r="N183" s="863">
        <v>40395</v>
      </c>
      <c r="O183" s="863">
        <v>40400</v>
      </c>
      <c r="P183" s="863">
        <v>40396</v>
      </c>
      <c r="Q183" s="863">
        <v>41491</v>
      </c>
      <c r="R183" s="863"/>
      <c r="S183" s="862">
        <v>37800</v>
      </c>
      <c r="T183" s="862">
        <v>0</v>
      </c>
      <c r="U183" s="862">
        <v>37800</v>
      </c>
    </row>
    <row r="184" spans="1:35" ht="30" x14ac:dyDescent="0.25">
      <c r="A184" s="861" t="s">
        <v>1797</v>
      </c>
      <c r="B184" s="861" t="s">
        <v>1798</v>
      </c>
      <c r="C184" s="861" t="s">
        <v>105</v>
      </c>
      <c r="D184" s="861" t="s">
        <v>1799</v>
      </c>
      <c r="E184" s="861"/>
      <c r="F184" s="861"/>
      <c r="G184" s="861" t="s">
        <v>1800</v>
      </c>
      <c r="H184" s="861" t="s">
        <v>41</v>
      </c>
      <c r="I184" s="861" t="s">
        <v>647</v>
      </c>
      <c r="J184" s="861" t="s">
        <v>36</v>
      </c>
      <c r="K184" s="862">
        <v>3958.5</v>
      </c>
      <c r="L184" s="861" t="s">
        <v>666</v>
      </c>
      <c r="M184" s="861" t="s">
        <v>700</v>
      </c>
      <c r="N184" s="863">
        <v>41066</v>
      </c>
      <c r="O184" s="863">
        <v>41071</v>
      </c>
      <c r="P184" s="863">
        <v>41071</v>
      </c>
      <c r="Q184" s="863">
        <v>41274</v>
      </c>
      <c r="R184" s="863"/>
      <c r="S184" s="862">
        <v>79170</v>
      </c>
      <c r="T184" s="862">
        <v>0</v>
      </c>
      <c r="U184" s="862">
        <v>79170</v>
      </c>
    </row>
    <row r="185" spans="1:35" ht="30" x14ac:dyDescent="0.25">
      <c r="A185" s="861" t="s">
        <v>1785</v>
      </c>
      <c r="B185" s="861" t="s">
        <v>1801</v>
      </c>
      <c r="C185" s="861" t="s">
        <v>1787</v>
      </c>
      <c r="D185" s="861" t="s">
        <v>1802</v>
      </c>
      <c r="E185" s="861"/>
      <c r="F185" s="861"/>
      <c r="G185" s="861" t="s">
        <v>1803</v>
      </c>
      <c r="H185" s="861" t="s">
        <v>41</v>
      </c>
      <c r="I185" s="861" t="s">
        <v>647</v>
      </c>
      <c r="J185" s="861" t="s">
        <v>36</v>
      </c>
      <c r="K185" s="862">
        <v>87142.8</v>
      </c>
      <c r="L185" s="861" t="s">
        <v>647</v>
      </c>
      <c r="M185" s="861" t="s">
        <v>69</v>
      </c>
      <c r="N185" s="863">
        <v>41430</v>
      </c>
      <c r="O185" s="863">
        <v>41444</v>
      </c>
      <c r="P185" s="863">
        <v>41430</v>
      </c>
      <c r="Q185" s="863">
        <v>41521</v>
      </c>
      <c r="R185" s="863"/>
      <c r="S185" s="862">
        <v>1742856</v>
      </c>
      <c r="T185" s="862">
        <v>0</v>
      </c>
      <c r="U185" s="862">
        <v>1742856</v>
      </c>
    </row>
    <row r="186" spans="1:35" ht="15" x14ac:dyDescent="0.25">
      <c r="A186" s="861" t="s">
        <v>1742</v>
      </c>
      <c r="B186" s="861" t="s">
        <v>1804</v>
      </c>
      <c r="C186" s="861" t="s">
        <v>1744</v>
      </c>
      <c r="D186" s="861" t="s">
        <v>1805</v>
      </c>
      <c r="E186" s="861"/>
      <c r="F186" s="861"/>
      <c r="G186" s="861" t="s">
        <v>1806</v>
      </c>
      <c r="H186" s="861" t="s">
        <v>41</v>
      </c>
      <c r="I186" s="861" t="s">
        <v>666</v>
      </c>
      <c r="J186" s="861" t="s">
        <v>51</v>
      </c>
      <c r="K186" s="862">
        <v>496.5</v>
      </c>
      <c r="L186" s="861" t="s">
        <v>648</v>
      </c>
      <c r="M186" s="861" t="s">
        <v>44</v>
      </c>
      <c r="N186" s="863">
        <v>41457</v>
      </c>
      <c r="O186" s="863">
        <v>41515</v>
      </c>
      <c r="P186" s="863">
        <v>41514</v>
      </c>
      <c r="Q186" s="863">
        <v>41636</v>
      </c>
      <c r="R186" s="863"/>
      <c r="S186" s="862">
        <v>9930</v>
      </c>
      <c r="T186" s="862">
        <v>0</v>
      </c>
      <c r="U186" s="862">
        <v>9930</v>
      </c>
    </row>
    <row r="187" spans="1:35" ht="15" x14ac:dyDescent="0.25">
      <c r="A187" s="861" t="s">
        <v>1807</v>
      </c>
      <c r="B187" s="861" t="s">
        <v>1808</v>
      </c>
      <c r="C187" s="861" t="s">
        <v>1809</v>
      </c>
      <c r="D187" s="861" t="s">
        <v>1810</v>
      </c>
      <c r="E187" s="861"/>
      <c r="F187" s="861"/>
      <c r="G187" s="861" t="s">
        <v>1811</v>
      </c>
      <c r="H187" s="861" t="s">
        <v>41</v>
      </c>
      <c r="I187" s="861" t="s">
        <v>648</v>
      </c>
      <c r="J187" s="861" t="s">
        <v>42</v>
      </c>
      <c r="K187" s="862">
        <v>0</v>
      </c>
      <c r="L187" s="861" t="s">
        <v>647</v>
      </c>
      <c r="M187" s="861" t="s">
        <v>69</v>
      </c>
      <c r="N187" s="863">
        <v>41407</v>
      </c>
      <c r="O187" s="863">
        <v>41429</v>
      </c>
      <c r="P187" s="863">
        <v>41422</v>
      </c>
      <c r="Q187" s="863">
        <v>41786</v>
      </c>
      <c r="R187" s="863"/>
      <c r="S187" s="862">
        <v>44899.98</v>
      </c>
      <c r="T187" s="862">
        <v>0</v>
      </c>
      <c r="U187" s="862">
        <v>44899.98</v>
      </c>
    </row>
    <row r="188" spans="1:35" ht="30" x14ac:dyDescent="0.25">
      <c r="A188" s="861" t="s">
        <v>1812</v>
      </c>
      <c r="B188" s="861" t="s">
        <v>1813</v>
      </c>
      <c r="C188" s="861" t="s">
        <v>1402</v>
      </c>
      <c r="D188" s="861" t="s">
        <v>1814</v>
      </c>
      <c r="E188" s="861"/>
      <c r="F188" s="861"/>
      <c r="G188" s="861" t="s">
        <v>1815</v>
      </c>
      <c r="H188" s="861" t="s">
        <v>41</v>
      </c>
      <c r="I188" s="861" t="s">
        <v>666</v>
      </c>
      <c r="J188" s="861" t="s">
        <v>51</v>
      </c>
      <c r="K188" s="862">
        <v>1200</v>
      </c>
      <c r="L188" s="861" t="s">
        <v>666</v>
      </c>
      <c r="M188" s="861" t="s">
        <v>700</v>
      </c>
      <c r="N188" s="863">
        <v>41388</v>
      </c>
      <c r="O188" s="863">
        <v>41422</v>
      </c>
      <c r="P188" s="863">
        <v>41411</v>
      </c>
      <c r="Q188" s="863">
        <v>41775</v>
      </c>
      <c r="R188" s="863"/>
      <c r="S188" s="862">
        <v>24000</v>
      </c>
      <c r="T188" s="862">
        <v>0</v>
      </c>
      <c r="U188" s="862">
        <v>24000</v>
      </c>
    </row>
    <row r="189" spans="1:35" ht="30" x14ac:dyDescent="0.25">
      <c r="A189" s="861" t="s">
        <v>1797</v>
      </c>
      <c r="B189" s="861" t="s">
        <v>1816</v>
      </c>
      <c r="C189" s="861" t="s">
        <v>105</v>
      </c>
      <c r="D189" s="861" t="s">
        <v>1817</v>
      </c>
      <c r="E189" s="861"/>
      <c r="F189" s="861"/>
      <c r="G189" s="861" t="s">
        <v>1818</v>
      </c>
      <c r="H189" s="861" t="s">
        <v>41</v>
      </c>
      <c r="I189" s="861" t="s">
        <v>647</v>
      </c>
      <c r="J189" s="861" t="s">
        <v>36</v>
      </c>
      <c r="K189" s="862">
        <v>2516</v>
      </c>
      <c r="L189" s="861" t="s">
        <v>647</v>
      </c>
      <c r="M189" s="861" t="s">
        <v>69</v>
      </c>
      <c r="N189" s="863">
        <v>41393</v>
      </c>
      <c r="O189" s="863">
        <v>41431</v>
      </c>
      <c r="P189" s="863">
        <v>41414</v>
      </c>
      <c r="Q189" s="863">
        <v>41778</v>
      </c>
      <c r="R189" s="863"/>
      <c r="S189" s="862">
        <v>50320</v>
      </c>
      <c r="T189" s="862">
        <v>0</v>
      </c>
      <c r="U189" s="862">
        <v>50320</v>
      </c>
    </row>
    <row r="190" spans="1:35" ht="30" x14ac:dyDescent="0.25">
      <c r="A190" s="866" t="s">
        <v>0</v>
      </c>
      <c r="B190" s="866" t="s">
        <v>1</v>
      </c>
      <c r="C190" s="866" t="s">
        <v>2</v>
      </c>
      <c r="D190" s="866" t="s">
        <v>3</v>
      </c>
      <c r="E190" s="867" t="s">
        <v>4</v>
      </c>
      <c r="F190" s="868" t="s">
        <v>1824</v>
      </c>
      <c r="G190" s="868" t="s">
        <v>1825</v>
      </c>
      <c r="H190" s="866" t="s">
        <v>5</v>
      </c>
      <c r="I190" s="866" t="s">
        <v>6</v>
      </c>
      <c r="J190" s="869" t="s">
        <v>7</v>
      </c>
      <c r="K190" s="866" t="s">
        <v>8</v>
      </c>
      <c r="L190" s="870" t="s">
        <v>9</v>
      </c>
      <c r="M190" s="866" t="s">
        <v>10</v>
      </c>
      <c r="N190" s="866" t="s">
        <v>11</v>
      </c>
      <c r="O190" s="866" t="s">
        <v>12</v>
      </c>
      <c r="P190" s="866" t="s">
        <v>13</v>
      </c>
      <c r="Q190" s="866" t="s">
        <v>14</v>
      </c>
      <c r="R190" s="871" t="s">
        <v>15</v>
      </c>
      <c r="S190" s="871" t="s">
        <v>16</v>
      </c>
      <c r="T190" s="872" t="s">
        <v>17</v>
      </c>
      <c r="U190" s="872" t="s">
        <v>18</v>
      </c>
      <c r="V190" s="872" t="s">
        <v>19</v>
      </c>
      <c r="W190" s="872" t="s">
        <v>20</v>
      </c>
      <c r="X190" s="872" t="s">
        <v>21</v>
      </c>
      <c r="Y190" s="872" t="s">
        <v>22</v>
      </c>
      <c r="Z190" s="872" t="s">
        <v>23</v>
      </c>
      <c r="AA190" s="872" t="s">
        <v>24</v>
      </c>
      <c r="AB190" s="872" t="s">
        <v>25</v>
      </c>
      <c r="AC190" s="872" t="s">
        <v>26</v>
      </c>
      <c r="AD190" s="872" t="s">
        <v>27</v>
      </c>
      <c r="AE190" s="871" t="s">
        <v>28</v>
      </c>
      <c r="AF190" s="929" t="s">
        <v>29</v>
      </c>
      <c r="AG190" s="866" t="s">
        <v>30</v>
      </c>
      <c r="AH190" s="866" t="s">
        <v>32</v>
      </c>
      <c r="AI190" s="941" t="s">
        <v>33</v>
      </c>
    </row>
    <row r="191" spans="1:35" ht="21" x14ac:dyDescent="0.35">
      <c r="A191" s="873" t="s">
        <v>1826</v>
      </c>
      <c r="B191" s="873" t="s">
        <v>1302</v>
      </c>
      <c r="C191" s="873" t="s">
        <v>1827</v>
      </c>
      <c r="D191" s="873" t="s">
        <v>1828</v>
      </c>
      <c r="E191" s="874" t="s">
        <v>1829</v>
      </c>
      <c r="F191" s="875" t="s">
        <v>34</v>
      </c>
      <c r="G191" s="875" t="s">
        <v>34</v>
      </c>
      <c r="H191" s="875" t="s">
        <v>35</v>
      </c>
      <c r="I191" s="876" t="s">
        <v>36</v>
      </c>
      <c r="J191" s="877">
        <v>7532</v>
      </c>
      <c r="K191" s="875" t="s">
        <v>1830</v>
      </c>
      <c r="L191" s="878">
        <v>43454</v>
      </c>
      <c r="M191" s="876" t="s">
        <v>700</v>
      </c>
      <c r="N191" s="878">
        <v>41631</v>
      </c>
      <c r="O191" s="878">
        <v>41634</v>
      </c>
      <c r="P191" s="878">
        <v>43459</v>
      </c>
      <c r="Q191" s="878">
        <v>43459</v>
      </c>
      <c r="R191" s="879">
        <v>165228</v>
      </c>
      <c r="S191" s="879">
        <v>165228</v>
      </c>
      <c r="T191" s="880">
        <v>0</v>
      </c>
      <c r="U191" s="880">
        <v>0</v>
      </c>
      <c r="V191" s="880">
        <v>0</v>
      </c>
      <c r="W191" s="880">
        <v>0</v>
      </c>
      <c r="X191" s="880"/>
      <c r="Y191" s="880"/>
      <c r="Z191" s="880"/>
      <c r="AA191" s="880"/>
      <c r="AB191" s="880"/>
      <c r="AC191" s="880"/>
      <c r="AD191" s="880"/>
      <c r="AE191" s="879">
        <v>165228</v>
      </c>
      <c r="AF191" s="930" t="s">
        <v>1878</v>
      </c>
      <c r="AG191" s="931" t="s">
        <v>1879</v>
      </c>
      <c r="AH191" s="931" t="s">
        <v>1886</v>
      </c>
      <c r="AI191" s="942" t="s">
        <v>1887</v>
      </c>
    </row>
    <row r="192" spans="1:35" ht="21" x14ac:dyDescent="0.35">
      <c r="A192" s="881" t="s">
        <v>38</v>
      </c>
      <c r="B192" s="881" t="s">
        <v>39</v>
      </c>
      <c r="C192" s="882" t="s">
        <v>40</v>
      </c>
      <c r="D192" s="873" t="s">
        <v>1364</v>
      </c>
      <c r="E192" s="874" t="s">
        <v>1365</v>
      </c>
      <c r="F192" s="883" t="s">
        <v>1831</v>
      </c>
      <c r="G192" s="884"/>
      <c r="H192" s="876" t="s">
        <v>41</v>
      </c>
      <c r="I192" s="876" t="s">
        <v>42</v>
      </c>
      <c r="J192" s="877" t="s">
        <v>34</v>
      </c>
      <c r="K192" s="875" t="s">
        <v>1048</v>
      </c>
      <c r="L192" s="878" t="s">
        <v>43</v>
      </c>
      <c r="M192" s="876" t="s">
        <v>700</v>
      </c>
      <c r="N192" s="878">
        <v>41410</v>
      </c>
      <c r="O192" s="878">
        <v>41414</v>
      </c>
      <c r="P192" s="878">
        <v>41780</v>
      </c>
      <c r="Q192" s="878">
        <v>42512</v>
      </c>
      <c r="R192" s="879">
        <v>15000</v>
      </c>
      <c r="S192" s="879">
        <v>566088</v>
      </c>
      <c r="T192" s="880">
        <v>566088</v>
      </c>
      <c r="U192" s="880">
        <v>180000</v>
      </c>
      <c r="V192" s="880">
        <v>0</v>
      </c>
      <c r="W192" s="880">
        <v>0</v>
      </c>
      <c r="X192" s="880"/>
      <c r="Y192" s="880"/>
      <c r="Z192" s="880"/>
      <c r="AA192" s="880"/>
      <c r="AB192" s="880"/>
      <c r="AC192" s="880"/>
      <c r="AD192" s="880"/>
      <c r="AE192" s="879">
        <v>1312176</v>
      </c>
      <c r="AF192" s="930" t="s">
        <v>709</v>
      </c>
      <c r="AG192" s="931" t="s">
        <v>1880</v>
      </c>
      <c r="AH192" s="931" t="s">
        <v>1374</v>
      </c>
      <c r="AI192" s="942" t="s">
        <v>1182</v>
      </c>
    </row>
    <row r="193" spans="1:35" ht="21" x14ac:dyDescent="0.35">
      <c r="A193" s="881" t="s">
        <v>1832</v>
      </c>
      <c r="B193" s="881" t="s">
        <v>1457</v>
      </c>
      <c r="C193" s="881" t="s">
        <v>1458</v>
      </c>
      <c r="D193" s="881" t="s">
        <v>1459</v>
      </c>
      <c r="E193" s="885" t="s">
        <v>1460</v>
      </c>
      <c r="F193" s="875" t="s">
        <v>1833</v>
      </c>
      <c r="G193" s="875" t="s">
        <v>43</v>
      </c>
      <c r="H193" s="875" t="s">
        <v>41</v>
      </c>
      <c r="I193" s="875" t="s">
        <v>42</v>
      </c>
      <c r="J193" s="877" t="s">
        <v>43</v>
      </c>
      <c r="K193" s="876">
        <v>10</v>
      </c>
      <c r="L193" s="878" t="s">
        <v>43</v>
      </c>
      <c r="M193" s="875" t="s">
        <v>44</v>
      </c>
      <c r="N193" s="878">
        <v>41144</v>
      </c>
      <c r="O193" s="878">
        <v>41785</v>
      </c>
      <c r="P193" s="878">
        <v>42605</v>
      </c>
      <c r="Q193" s="878" t="s">
        <v>34</v>
      </c>
      <c r="R193" s="879">
        <v>9555</v>
      </c>
      <c r="S193" s="879">
        <v>198000</v>
      </c>
      <c r="T193" s="880">
        <v>0</v>
      </c>
      <c r="U193" s="880">
        <v>0</v>
      </c>
      <c r="V193" s="880">
        <v>0</v>
      </c>
      <c r="W193" s="880">
        <v>0</v>
      </c>
      <c r="X193" s="880"/>
      <c r="Y193" s="880"/>
      <c r="Z193" s="880"/>
      <c r="AA193" s="880"/>
      <c r="AB193" s="880"/>
      <c r="AC193" s="880"/>
      <c r="AD193" s="880"/>
      <c r="AE193" s="879">
        <v>198000</v>
      </c>
      <c r="AF193" s="930" t="s">
        <v>1461</v>
      </c>
      <c r="AG193" s="931"/>
      <c r="AH193" s="931"/>
      <c r="AI193" s="942" t="s">
        <v>1462</v>
      </c>
    </row>
    <row r="194" spans="1:35" ht="21" x14ac:dyDescent="0.35">
      <c r="A194" s="873" t="s">
        <v>45</v>
      </c>
      <c r="B194" s="881" t="s">
        <v>46</v>
      </c>
      <c r="C194" s="873" t="s">
        <v>47</v>
      </c>
      <c r="D194" s="873" t="s">
        <v>48</v>
      </c>
      <c r="E194" s="874" t="s">
        <v>49</v>
      </c>
      <c r="F194" s="883" t="s">
        <v>253</v>
      </c>
      <c r="G194" s="886" t="s">
        <v>50</v>
      </c>
      <c r="H194" s="876" t="s">
        <v>41</v>
      </c>
      <c r="I194" s="876" t="s">
        <v>51</v>
      </c>
      <c r="J194" s="877">
        <v>42324.560000000005</v>
      </c>
      <c r="K194" s="887" t="s">
        <v>1048</v>
      </c>
      <c r="L194" s="878" t="s">
        <v>43</v>
      </c>
      <c r="M194" s="876" t="s">
        <v>44</v>
      </c>
      <c r="N194" s="878">
        <v>41564</v>
      </c>
      <c r="O194" s="878">
        <v>41568</v>
      </c>
      <c r="P194" s="878">
        <v>41932</v>
      </c>
      <c r="Q194" s="878">
        <v>42663</v>
      </c>
      <c r="R194" s="879">
        <v>80728.87</v>
      </c>
      <c r="S194" s="879">
        <v>825919.68</v>
      </c>
      <c r="T194" s="880">
        <v>845217.24</v>
      </c>
      <c r="U194" s="880">
        <v>904957.68</v>
      </c>
      <c r="V194" s="880">
        <v>968746.44</v>
      </c>
      <c r="W194" s="880">
        <v>0</v>
      </c>
      <c r="X194" s="880">
        <v>14361.85</v>
      </c>
      <c r="Y194" s="880" t="s">
        <v>52</v>
      </c>
      <c r="Z194" s="880">
        <v>105425.15</v>
      </c>
      <c r="AA194" s="880"/>
      <c r="AB194" s="880"/>
      <c r="AC194" s="880"/>
      <c r="AD194" s="880"/>
      <c r="AE194" s="877">
        <v>3664628.04</v>
      </c>
      <c r="AF194" s="930" t="s">
        <v>653</v>
      </c>
      <c r="AG194" s="931" t="s">
        <v>53</v>
      </c>
      <c r="AH194" s="931" t="s">
        <v>55</v>
      </c>
      <c r="AI194" s="942" t="s">
        <v>37</v>
      </c>
    </row>
    <row r="195" spans="1:35" ht="21" x14ac:dyDescent="0.35">
      <c r="A195" s="881" t="s">
        <v>56</v>
      </c>
      <c r="B195" s="881" t="s">
        <v>57</v>
      </c>
      <c r="C195" s="873" t="s">
        <v>58</v>
      </c>
      <c r="D195" s="881" t="s">
        <v>59</v>
      </c>
      <c r="E195" s="885" t="s">
        <v>60</v>
      </c>
      <c r="F195" s="875" t="s">
        <v>61</v>
      </c>
      <c r="G195" s="883" t="s">
        <v>34</v>
      </c>
      <c r="H195" s="876" t="s">
        <v>41</v>
      </c>
      <c r="I195" s="876" t="s">
        <v>42</v>
      </c>
      <c r="J195" s="877" t="s">
        <v>34</v>
      </c>
      <c r="K195" s="887" t="s">
        <v>62</v>
      </c>
      <c r="L195" s="878" t="s">
        <v>63</v>
      </c>
      <c r="M195" s="875" t="s">
        <v>44</v>
      </c>
      <c r="N195" s="878">
        <v>42340</v>
      </c>
      <c r="O195" s="878">
        <v>42341</v>
      </c>
      <c r="P195" s="878">
        <v>42340</v>
      </c>
      <c r="Q195" s="878">
        <v>42706</v>
      </c>
      <c r="R195" s="879">
        <v>18750</v>
      </c>
      <c r="S195" s="879">
        <v>225000</v>
      </c>
      <c r="T195" s="880">
        <v>225000</v>
      </c>
      <c r="U195" s="880">
        <v>0</v>
      </c>
      <c r="V195" s="880">
        <v>0</v>
      </c>
      <c r="W195" s="880">
        <v>0</v>
      </c>
      <c r="X195" s="880"/>
      <c r="Y195" s="880"/>
      <c r="Z195" s="880"/>
      <c r="AA195" s="880"/>
      <c r="AB195" s="880"/>
      <c r="AC195" s="880"/>
      <c r="AD195" s="880"/>
      <c r="AE195" s="879">
        <v>450000</v>
      </c>
      <c r="AF195" s="930" t="s">
        <v>1881</v>
      </c>
      <c r="AG195" s="931" t="s">
        <v>798</v>
      </c>
      <c r="AH195" s="931" t="s">
        <v>799</v>
      </c>
      <c r="AI195" s="942" t="s">
        <v>37</v>
      </c>
    </row>
    <row r="196" spans="1:35" ht="27.75" x14ac:dyDescent="0.35">
      <c r="A196" s="64" t="s">
        <v>1499</v>
      </c>
      <c r="B196" s="64" t="s">
        <v>960</v>
      </c>
      <c r="C196" s="64" t="s">
        <v>728</v>
      </c>
      <c r="D196" s="64" t="s">
        <v>962</v>
      </c>
      <c r="E196" s="874" t="s">
        <v>1500</v>
      </c>
      <c r="F196" s="875" t="s">
        <v>1501</v>
      </c>
      <c r="G196" s="888" t="s">
        <v>1502</v>
      </c>
      <c r="H196" s="876" t="s">
        <v>41</v>
      </c>
      <c r="I196" s="875" t="s">
        <v>36</v>
      </c>
      <c r="J196" s="889">
        <v>73601.78</v>
      </c>
      <c r="K196" s="875">
        <v>13007602</v>
      </c>
      <c r="L196" s="878">
        <v>42758</v>
      </c>
      <c r="M196" s="875" t="s">
        <v>44</v>
      </c>
      <c r="N196" s="878">
        <v>41571</v>
      </c>
      <c r="O196" s="878">
        <v>41572</v>
      </c>
      <c r="P196" s="878">
        <v>41936</v>
      </c>
      <c r="Q196" s="878">
        <v>42668</v>
      </c>
      <c r="R196" s="890" t="s">
        <v>65</v>
      </c>
      <c r="S196" s="890">
        <v>469554.99</v>
      </c>
      <c r="T196" s="561">
        <v>469554.99</v>
      </c>
      <c r="U196" s="561">
        <v>501223.28</v>
      </c>
      <c r="V196" s="561">
        <v>0</v>
      </c>
      <c r="W196" s="561">
        <v>0</v>
      </c>
      <c r="X196" s="880" t="s">
        <v>52</v>
      </c>
      <c r="Y196" s="561">
        <v>31668.29</v>
      </c>
      <c r="Z196" s="880" t="s">
        <v>1506</v>
      </c>
      <c r="AA196" s="880" t="s">
        <v>1223</v>
      </c>
      <c r="AB196" s="880" t="s">
        <v>52</v>
      </c>
      <c r="AC196" s="880" t="s">
        <v>1507</v>
      </c>
      <c r="AD196" s="561">
        <v>47592.98</v>
      </c>
      <c r="AE196" s="877">
        <v>1519594.53</v>
      </c>
      <c r="AF196" s="932" t="s">
        <v>1211</v>
      </c>
      <c r="AG196" s="933" t="s">
        <v>1510</v>
      </c>
      <c r="AH196" s="933" t="s">
        <v>734</v>
      </c>
      <c r="AI196" s="942" t="s">
        <v>37</v>
      </c>
    </row>
    <row r="197" spans="1:35" ht="21" x14ac:dyDescent="0.35">
      <c r="A197" s="881" t="s">
        <v>66</v>
      </c>
      <c r="B197" s="881" t="s">
        <v>1396</v>
      </c>
      <c r="C197" s="873" t="s">
        <v>67</v>
      </c>
      <c r="D197" s="873" t="s">
        <v>1834</v>
      </c>
      <c r="E197" s="874" t="s">
        <v>1397</v>
      </c>
      <c r="F197" s="875" t="s">
        <v>1835</v>
      </c>
      <c r="G197" s="883" t="s">
        <v>1836</v>
      </c>
      <c r="H197" s="876" t="s">
        <v>41</v>
      </c>
      <c r="I197" s="875" t="s">
        <v>42</v>
      </c>
      <c r="J197" s="877" t="s">
        <v>43</v>
      </c>
      <c r="K197" s="876">
        <v>0</v>
      </c>
      <c r="L197" s="878" t="s">
        <v>43</v>
      </c>
      <c r="M197" s="875" t="s">
        <v>44</v>
      </c>
      <c r="N197" s="878">
        <v>41177</v>
      </c>
      <c r="O197" s="878">
        <v>41178</v>
      </c>
      <c r="P197" s="878">
        <v>41177</v>
      </c>
      <c r="Q197" s="878">
        <v>42374</v>
      </c>
      <c r="R197" s="879" t="s">
        <v>68</v>
      </c>
      <c r="S197" s="879">
        <v>0</v>
      </c>
      <c r="T197" s="880">
        <v>0</v>
      </c>
      <c r="U197" s="880">
        <v>0</v>
      </c>
      <c r="V197" s="880">
        <v>0</v>
      </c>
      <c r="W197" s="880">
        <v>0</v>
      </c>
      <c r="X197" s="880"/>
      <c r="Y197" s="880"/>
      <c r="Z197" s="880"/>
      <c r="AA197" s="880"/>
      <c r="AB197" s="880"/>
      <c r="AC197" s="880"/>
      <c r="AD197" s="880"/>
      <c r="AE197" s="879">
        <v>0</v>
      </c>
      <c r="AF197" s="930" t="s">
        <v>1882</v>
      </c>
      <c r="AG197" s="934"/>
      <c r="AH197" s="934"/>
      <c r="AI197" s="942" t="s">
        <v>1888</v>
      </c>
    </row>
    <row r="198" spans="1:35" ht="21" x14ac:dyDescent="0.35">
      <c r="A198" s="881" t="s">
        <v>750</v>
      </c>
      <c r="B198" s="873" t="s">
        <v>751</v>
      </c>
      <c r="C198" s="873" t="s">
        <v>752</v>
      </c>
      <c r="D198" s="873" t="s">
        <v>1828</v>
      </c>
      <c r="E198" s="874" t="s">
        <v>1837</v>
      </c>
      <c r="F198" s="875" t="s">
        <v>34</v>
      </c>
      <c r="G198" s="875" t="s">
        <v>34</v>
      </c>
      <c r="H198" s="876" t="s">
        <v>41</v>
      </c>
      <c r="I198" s="876" t="s">
        <v>36</v>
      </c>
      <c r="J198" s="877">
        <v>4434.99</v>
      </c>
      <c r="K198" s="875" t="s">
        <v>1838</v>
      </c>
      <c r="L198" s="878">
        <v>43505</v>
      </c>
      <c r="M198" s="876" t="s">
        <v>700</v>
      </c>
      <c r="N198" s="878">
        <v>41697</v>
      </c>
      <c r="O198" s="878">
        <v>41704</v>
      </c>
      <c r="P198" s="878">
        <v>43529</v>
      </c>
      <c r="Q198" s="878">
        <v>43530</v>
      </c>
      <c r="R198" s="879">
        <v>88699.99</v>
      </c>
      <c r="S198" s="879">
        <v>88699.99</v>
      </c>
      <c r="T198" s="880">
        <v>0</v>
      </c>
      <c r="U198" s="880">
        <v>0</v>
      </c>
      <c r="V198" s="880">
        <v>0</v>
      </c>
      <c r="W198" s="880">
        <v>0</v>
      </c>
      <c r="X198" s="880"/>
      <c r="Y198" s="880"/>
      <c r="Z198" s="880"/>
      <c r="AA198" s="880"/>
      <c r="AB198" s="880"/>
      <c r="AC198" s="880"/>
      <c r="AD198" s="880"/>
      <c r="AE198" s="879">
        <v>88699.99</v>
      </c>
      <c r="AF198" s="930" t="s">
        <v>1039</v>
      </c>
      <c r="AG198" s="931" t="s">
        <v>1883</v>
      </c>
      <c r="AH198" s="934"/>
      <c r="AI198" s="942" t="s">
        <v>37</v>
      </c>
    </row>
    <row r="199" spans="1:35" ht="27.75" x14ac:dyDescent="0.35">
      <c r="A199" s="891" t="s">
        <v>1839</v>
      </c>
      <c r="B199" s="891" t="s">
        <v>1840</v>
      </c>
      <c r="C199" s="891" t="s">
        <v>1841</v>
      </c>
      <c r="D199" s="891" t="s">
        <v>1842</v>
      </c>
      <c r="E199" s="892" t="s">
        <v>1843</v>
      </c>
      <c r="F199" s="893" t="s">
        <v>1844</v>
      </c>
      <c r="G199" s="894" t="s">
        <v>1845</v>
      </c>
      <c r="H199" s="893" t="s">
        <v>41</v>
      </c>
      <c r="I199" s="893" t="s">
        <v>42</v>
      </c>
      <c r="J199" s="895" t="s">
        <v>34</v>
      </c>
      <c r="K199" s="896" t="s">
        <v>778</v>
      </c>
      <c r="L199" s="897" t="s">
        <v>34</v>
      </c>
      <c r="M199" s="893" t="s">
        <v>69</v>
      </c>
      <c r="N199" s="897">
        <v>41038</v>
      </c>
      <c r="O199" s="897">
        <v>41038</v>
      </c>
      <c r="P199" s="897">
        <v>41402</v>
      </c>
      <c r="Q199" s="897">
        <v>42498</v>
      </c>
      <c r="R199" s="895" t="s">
        <v>65</v>
      </c>
      <c r="S199" s="895">
        <v>7200.66</v>
      </c>
      <c r="T199" s="898">
        <v>7416.68</v>
      </c>
      <c r="U199" s="898">
        <v>7639.18</v>
      </c>
      <c r="V199" s="898">
        <v>9179.74</v>
      </c>
      <c r="W199" s="898">
        <v>0</v>
      </c>
      <c r="X199" s="898"/>
      <c r="Y199" s="898"/>
      <c r="Z199" s="898"/>
      <c r="AA199" s="898"/>
      <c r="AB199" s="898"/>
      <c r="AC199" s="898"/>
      <c r="AD199" s="898"/>
      <c r="AE199" s="895">
        <v>31436.260000000002</v>
      </c>
      <c r="AF199" s="935" t="s">
        <v>1884</v>
      </c>
      <c r="AG199" s="936" t="s">
        <v>1885</v>
      </c>
      <c r="AH199" s="936" t="s">
        <v>1649</v>
      </c>
      <c r="AI199" s="943" t="s">
        <v>1889</v>
      </c>
    </row>
    <row r="200" spans="1:35" ht="21" x14ac:dyDescent="0.35">
      <c r="A200" s="881" t="s">
        <v>70</v>
      </c>
      <c r="B200" s="881" t="s">
        <v>1401</v>
      </c>
      <c r="C200" s="873" t="s">
        <v>1402</v>
      </c>
      <c r="D200" s="873" t="s">
        <v>1403</v>
      </c>
      <c r="E200" s="874" t="s">
        <v>1404</v>
      </c>
      <c r="F200" s="875" t="s">
        <v>1407</v>
      </c>
      <c r="G200" s="883" t="s">
        <v>1408</v>
      </c>
      <c r="H200" s="876" t="s">
        <v>41</v>
      </c>
      <c r="I200" s="876" t="s">
        <v>51</v>
      </c>
      <c r="J200" s="877">
        <v>1297.54</v>
      </c>
      <c r="K200" s="876">
        <v>10</v>
      </c>
      <c r="L200" s="878" t="s">
        <v>34</v>
      </c>
      <c r="M200" s="876" t="s">
        <v>69</v>
      </c>
      <c r="N200" s="878">
        <v>41411</v>
      </c>
      <c r="O200" s="878">
        <v>41422</v>
      </c>
      <c r="P200" s="878">
        <v>41786</v>
      </c>
      <c r="Q200" s="878">
        <v>42517</v>
      </c>
      <c r="R200" s="879">
        <v>12000</v>
      </c>
      <c r="S200" s="879">
        <v>24000</v>
      </c>
      <c r="T200" s="880">
        <v>24000</v>
      </c>
      <c r="U200" s="880">
        <v>24000</v>
      </c>
      <c r="V200" s="880">
        <v>6487.72</v>
      </c>
      <c r="W200" s="880">
        <v>0</v>
      </c>
      <c r="X200" s="880">
        <v>1950.86</v>
      </c>
      <c r="Y200" s="880"/>
      <c r="Z200" s="880"/>
      <c r="AA200" s="880"/>
      <c r="AB200" s="880"/>
      <c r="AC200" s="880"/>
      <c r="AD200" s="880"/>
      <c r="AE200" s="877">
        <v>80438.58</v>
      </c>
      <c r="AF200" s="930" t="s">
        <v>816</v>
      </c>
      <c r="AG200" s="931" t="s">
        <v>1412</v>
      </c>
      <c r="AH200" s="931" t="s">
        <v>1414</v>
      </c>
      <c r="AI200" s="942" t="s">
        <v>1225</v>
      </c>
    </row>
    <row r="201" spans="1:35" ht="31.5" x14ac:dyDescent="0.35">
      <c r="A201" s="873" t="s">
        <v>1846</v>
      </c>
      <c r="B201" s="873" t="s">
        <v>1434</v>
      </c>
      <c r="C201" s="873" t="s">
        <v>71</v>
      </c>
      <c r="D201" s="881" t="s">
        <v>1435</v>
      </c>
      <c r="E201" s="874" t="s">
        <v>1436</v>
      </c>
      <c r="F201" s="876" t="s">
        <v>1847</v>
      </c>
      <c r="G201" s="899" t="s">
        <v>1848</v>
      </c>
      <c r="H201" s="876" t="s">
        <v>41</v>
      </c>
      <c r="I201" s="876" t="s">
        <v>36</v>
      </c>
      <c r="J201" s="877">
        <v>64142.29</v>
      </c>
      <c r="K201" s="876">
        <v>0</v>
      </c>
      <c r="L201" s="900">
        <v>41096</v>
      </c>
      <c r="M201" s="876" t="s">
        <v>44</v>
      </c>
      <c r="N201" s="900">
        <v>41096</v>
      </c>
      <c r="O201" s="900">
        <v>41099</v>
      </c>
      <c r="P201" s="900">
        <v>41828</v>
      </c>
      <c r="Q201" s="900">
        <v>42559</v>
      </c>
      <c r="R201" s="877">
        <v>27992.15</v>
      </c>
      <c r="S201" s="877">
        <v>1282845.72</v>
      </c>
      <c r="T201" s="880">
        <v>671056.56000000006</v>
      </c>
      <c r="U201" s="880">
        <v>0</v>
      </c>
      <c r="V201" s="880">
        <v>0</v>
      </c>
      <c r="W201" s="880">
        <v>0</v>
      </c>
      <c r="X201" s="880"/>
      <c r="Y201" s="880"/>
      <c r="Z201" s="880"/>
      <c r="AA201" s="880"/>
      <c r="AB201" s="880"/>
      <c r="AC201" s="880"/>
      <c r="AD201" s="880"/>
      <c r="AE201" s="877">
        <v>1953902.28</v>
      </c>
      <c r="AF201" s="930" t="s">
        <v>1441</v>
      </c>
      <c r="AG201" s="934" t="s">
        <v>859</v>
      </c>
      <c r="AH201" s="934" t="s">
        <v>861</v>
      </c>
      <c r="AI201" s="944" t="s">
        <v>862</v>
      </c>
    </row>
    <row r="202" spans="1:35" ht="21" x14ac:dyDescent="0.35">
      <c r="A202" s="881" t="s">
        <v>1849</v>
      </c>
      <c r="B202" s="881" t="s">
        <v>1417</v>
      </c>
      <c r="C202" s="873" t="s">
        <v>1418</v>
      </c>
      <c r="D202" s="873" t="s">
        <v>1419</v>
      </c>
      <c r="E202" s="874" t="s">
        <v>1420</v>
      </c>
      <c r="F202" s="899" t="s">
        <v>1423</v>
      </c>
      <c r="G202" s="899" t="s">
        <v>1850</v>
      </c>
      <c r="H202" s="876" t="s">
        <v>41</v>
      </c>
      <c r="I202" s="901" t="s">
        <v>51</v>
      </c>
      <c r="J202" s="902">
        <v>955</v>
      </c>
      <c r="K202" s="876">
        <v>10</v>
      </c>
      <c r="L202" s="903" t="s">
        <v>596</v>
      </c>
      <c r="M202" s="876" t="s">
        <v>69</v>
      </c>
      <c r="N202" s="900">
        <v>41411</v>
      </c>
      <c r="O202" s="900">
        <v>41422</v>
      </c>
      <c r="P202" s="900">
        <v>42151</v>
      </c>
      <c r="Q202" s="900">
        <v>42517</v>
      </c>
      <c r="R202" s="877">
        <v>9550</v>
      </c>
      <c r="S202" s="877">
        <v>19100</v>
      </c>
      <c r="T202" s="880">
        <v>19100</v>
      </c>
      <c r="U202" s="880">
        <v>19100</v>
      </c>
      <c r="V202" s="880">
        <v>4775</v>
      </c>
      <c r="W202" s="880">
        <v>0</v>
      </c>
      <c r="X202" s="880"/>
      <c r="Y202" s="880"/>
      <c r="Z202" s="880"/>
      <c r="AA202" s="880"/>
      <c r="AB202" s="880"/>
      <c r="AC202" s="880"/>
      <c r="AD202" s="880"/>
      <c r="AE202" s="877">
        <v>62075</v>
      </c>
      <c r="AF202" s="930" t="s">
        <v>816</v>
      </c>
      <c r="AG202" s="934" t="s">
        <v>1430</v>
      </c>
      <c r="AH202" s="934" t="s">
        <v>1432</v>
      </c>
      <c r="AI202" s="944" t="s">
        <v>1890</v>
      </c>
    </row>
    <row r="203" spans="1:35" ht="21" x14ac:dyDescent="0.35">
      <c r="A203" s="873" t="s">
        <v>1851</v>
      </c>
      <c r="B203" s="873" t="s">
        <v>1852</v>
      </c>
      <c r="C203" s="873" t="s">
        <v>1853</v>
      </c>
      <c r="D203" s="873" t="s">
        <v>1828</v>
      </c>
      <c r="E203" s="874" t="s">
        <v>1854</v>
      </c>
      <c r="F203" s="876"/>
      <c r="G203" s="876"/>
      <c r="H203" s="876" t="s">
        <v>41</v>
      </c>
      <c r="I203" s="876" t="s">
        <v>36</v>
      </c>
      <c r="J203" s="877">
        <v>3100</v>
      </c>
      <c r="K203" s="876">
        <v>1</v>
      </c>
      <c r="L203" s="900">
        <v>41660</v>
      </c>
      <c r="M203" s="876" t="s">
        <v>700</v>
      </c>
      <c r="N203" s="900">
        <v>41660</v>
      </c>
      <c r="O203" s="900">
        <v>41692</v>
      </c>
      <c r="P203" s="900">
        <v>43517</v>
      </c>
      <c r="Q203" s="900">
        <v>43517</v>
      </c>
      <c r="R203" s="877">
        <v>61999.98</v>
      </c>
      <c r="S203" s="877">
        <v>61999.98</v>
      </c>
      <c r="T203" s="880">
        <v>0</v>
      </c>
      <c r="U203" s="880">
        <v>0</v>
      </c>
      <c r="V203" s="880">
        <v>0</v>
      </c>
      <c r="W203" s="880">
        <v>0</v>
      </c>
      <c r="X203" s="880"/>
      <c r="Y203" s="880"/>
      <c r="Z203" s="880"/>
      <c r="AA203" s="880"/>
      <c r="AB203" s="880"/>
      <c r="AC203" s="880"/>
      <c r="AD203" s="880"/>
      <c r="AE203" s="877">
        <v>61999.98</v>
      </c>
      <c r="AF203" s="930" t="s">
        <v>1878</v>
      </c>
      <c r="AG203" s="934"/>
      <c r="AH203" s="934"/>
      <c r="AI203" s="944" t="s">
        <v>37</v>
      </c>
    </row>
    <row r="204" spans="1:35" ht="21" x14ac:dyDescent="0.35">
      <c r="A204" s="881" t="s">
        <v>1327</v>
      </c>
      <c r="B204" s="881" t="s">
        <v>1328</v>
      </c>
      <c r="C204" s="873" t="s">
        <v>1329</v>
      </c>
      <c r="D204" s="873" t="s">
        <v>1330</v>
      </c>
      <c r="E204" s="874" t="s">
        <v>1331</v>
      </c>
      <c r="F204" s="875" t="s">
        <v>1333</v>
      </c>
      <c r="G204" s="883" t="s">
        <v>1334</v>
      </c>
      <c r="H204" s="876" t="s">
        <v>41</v>
      </c>
      <c r="I204" s="904" t="s">
        <v>36</v>
      </c>
      <c r="J204" s="905">
        <v>3415</v>
      </c>
      <c r="K204" s="887" t="s">
        <v>778</v>
      </c>
      <c r="L204" s="906">
        <v>41214</v>
      </c>
      <c r="M204" s="876" t="s">
        <v>69</v>
      </c>
      <c r="N204" s="878">
        <v>41214</v>
      </c>
      <c r="O204" s="878">
        <v>41218</v>
      </c>
      <c r="P204" s="878">
        <v>41582</v>
      </c>
      <c r="Q204" s="878">
        <v>42678</v>
      </c>
      <c r="R204" s="879">
        <v>5691.66</v>
      </c>
      <c r="S204" s="879">
        <v>68300</v>
      </c>
      <c r="T204" s="880">
        <v>68300</v>
      </c>
      <c r="U204" s="880">
        <v>68299.92</v>
      </c>
      <c r="V204" s="880">
        <v>72654.12</v>
      </c>
      <c r="W204" s="880">
        <v>0</v>
      </c>
      <c r="X204" s="880">
        <v>5853.82</v>
      </c>
      <c r="Y204" s="880"/>
      <c r="Z204" s="880"/>
      <c r="AA204" s="880"/>
      <c r="AB204" s="880"/>
      <c r="AC204" s="880"/>
      <c r="AD204" s="880"/>
      <c r="AE204" s="877">
        <v>283408.06</v>
      </c>
      <c r="AF204" s="937" t="s">
        <v>1339</v>
      </c>
      <c r="AG204" s="931" t="s">
        <v>1340</v>
      </c>
      <c r="AH204" s="931" t="s">
        <v>1342</v>
      </c>
      <c r="AI204" s="942" t="s">
        <v>1891</v>
      </c>
    </row>
    <row r="205" spans="1:35" ht="31.5" x14ac:dyDescent="0.35">
      <c r="A205" s="95" t="s">
        <v>72</v>
      </c>
      <c r="B205" s="95" t="s">
        <v>863</v>
      </c>
      <c r="C205" s="95" t="s">
        <v>73</v>
      </c>
      <c r="D205" s="64" t="s">
        <v>74</v>
      </c>
      <c r="E205" s="885" t="s">
        <v>75</v>
      </c>
      <c r="F205" s="876"/>
      <c r="G205" s="899"/>
      <c r="H205" s="876" t="s">
        <v>41</v>
      </c>
      <c r="I205" s="876" t="s">
        <v>36</v>
      </c>
      <c r="J205" s="889">
        <v>8085.6</v>
      </c>
      <c r="K205" s="875" t="s">
        <v>1855</v>
      </c>
      <c r="L205" s="878">
        <v>42740</v>
      </c>
      <c r="M205" s="876" t="s">
        <v>69</v>
      </c>
      <c r="N205" s="878">
        <v>42314</v>
      </c>
      <c r="O205" s="878">
        <v>42317</v>
      </c>
      <c r="P205" s="878" t="s">
        <v>1856</v>
      </c>
      <c r="Q205" s="878">
        <v>42682</v>
      </c>
      <c r="R205" s="890">
        <v>33690</v>
      </c>
      <c r="S205" s="890">
        <v>404280</v>
      </c>
      <c r="T205" s="880"/>
      <c r="U205" s="880"/>
      <c r="V205" s="880"/>
      <c r="W205" s="880"/>
      <c r="X205" s="880"/>
      <c r="Y205" s="880"/>
      <c r="Z205" s="880"/>
      <c r="AA205" s="880"/>
      <c r="AB205" s="880"/>
      <c r="AC205" s="880"/>
      <c r="AD205" s="880"/>
      <c r="AE205" s="879">
        <v>404280</v>
      </c>
      <c r="AF205" s="932" t="s">
        <v>868</v>
      </c>
      <c r="AG205" s="933" t="s">
        <v>869</v>
      </c>
      <c r="AH205" s="933" t="s">
        <v>76</v>
      </c>
      <c r="AI205" s="942"/>
    </row>
    <row r="206" spans="1:35" ht="15" x14ac:dyDescent="0.25">
      <c r="A206" s="96" t="s">
        <v>1293</v>
      </c>
      <c r="B206" s="64" t="s">
        <v>1294</v>
      </c>
      <c r="C206" s="96" t="s">
        <v>551</v>
      </c>
      <c r="D206" s="96" t="s">
        <v>1295</v>
      </c>
      <c r="E206" s="907" t="s">
        <v>1296</v>
      </c>
      <c r="F206" s="65" t="s">
        <v>77</v>
      </c>
      <c r="G206" s="65" t="s">
        <v>77</v>
      </c>
      <c r="H206" s="65" t="s">
        <v>35</v>
      </c>
      <c r="I206" s="876" t="s">
        <v>36</v>
      </c>
      <c r="J206" s="908">
        <v>3998.4</v>
      </c>
      <c r="K206" s="909" t="s">
        <v>778</v>
      </c>
      <c r="L206" s="910">
        <v>41921</v>
      </c>
      <c r="M206" s="875" t="s">
        <v>1297</v>
      </c>
      <c r="N206" s="910">
        <v>41921</v>
      </c>
      <c r="O206" s="910">
        <v>41948</v>
      </c>
      <c r="P206" s="910">
        <v>42678</v>
      </c>
      <c r="Q206" s="910">
        <v>42678</v>
      </c>
      <c r="R206" s="911" t="s">
        <v>77</v>
      </c>
      <c r="S206" s="911">
        <v>79968</v>
      </c>
      <c r="T206" s="561">
        <v>0</v>
      </c>
      <c r="U206" s="561">
        <v>0</v>
      </c>
      <c r="V206" s="561">
        <v>0</v>
      </c>
      <c r="W206" s="561">
        <v>0</v>
      </c>
      <c r="X206" s="561"/>
      <c r="Y206" s="561"/>
      <c r="Z206" s="561"/>
      <c r="AA206" s="561"/>
      <c r="AB206" s="561"/>
      <c r="AC206" s="561"/>
      <c r="AD206" s="561"/>
      <c r="AE206" s="879">
        <v>79968</v>
      </c>
      <c r="AF206" s="937" t="s">
        <v>1039</v>
      </c>
      <c r="AG206" s="96" t="s">
        <v>1298</v>
      </c>
      <c r="AH206" s="945" t="s">
        <v>1300</v>
      </c>
      <c r="AI206" s="96" t="s">
        <v>37</v>
      </c>
    </row>
    <row r="207" spans="1:35" ht="30" x14ac:dyDescent="0.25">
      <c r="A207" s="95" t="s">
        <v>1301</v>
      </c>
      <c r="B207" s="63" t="s">
        <v>1302</v>
      </c>
      <c r="C207" s="96" t="s">
        <v>1303</v>
      </c>
      <c r="D207" s="96" t="s">
        <v>1295</v>
      </c>
      <c r="E207" s="907" t="s">
        <v>1304</v>
      </c>
      <c r="F207" s="65" t="s">
        <v>77</v>
      </c>
      <c r="G207" s="65" t="s">
        <v>77</v>
      </c>
      <c r="H207" s="65" t="s">
        <v>35</v>
      </c>
      <c r="I207" s="875" t="s">
        <v>51</v>
      </c>
      <c r="J207" s="908">
        <v>1260</v>
      </c>
      <c r="K207" s="909" t="s">
        <v>778</v>
      </c>
      <c r="L207" s="910" t="s">
        <v>77</v>
      </c>
      <c r="M207" s="875" t="s">
        <v>35</v>
      </c>
      <c r="N207" s="910">
        <v>41933</v>
      </c>
      <c r="O207" s="910">
        <v>41948</v>
      </c>
      <c r="P207" s="910">
        <v>42312</v>
      </c>
      <c r="Q207" s="910">
        <v>42678</v>
      </c>
      <c r="R207" s="911" t="s">
        <v>77</v>
      </c>
      <c r="S207" s="911">
        <v>25200</v>
      </c>
      <c r="T207" s="561">
        <v>0</v>
      </c>
      <c r="U207" s="561">
        <v>0</v>
      </c>
      <c r="V207" s="561">
        <v>0</v>
      </c>
      <c r="W207" s="561">
        <v>0</v>
      </c>
      <c r="X207" s="561"/>
      <c r="Y207" s="561"/>
      <c r="Z207" s="561"/>
      <c r="AA207" s="561"/>
      <c r="AB207" s="561"/>
      <c r="AC207" s="561"/>
      <c r="AD207" s="561"/>
      <c r="AE207" s="879">
        <v>25200</v>
      </c>
      <c r="AF207" s="937" t="s">
        <v>1039</v>
      </c>
      <c r="AG207" s="63" t="s">
        <v>1305</v>
      </c>
      <c r="AH207" s="63" t="s">
        <v>1307</v>
      </c>
      <c r="AI207" s="946" t="s">
        <v>1308</v>
      </c>
    </row>
    <row r="208" spans="1:35" ht="15" x14ac:dyDescent="0.25">
      <c r="A208" s="63" t="s">
        <v>1309</v>
      </c>
      <c r="B208" s="63" t="s">
        <v>1302</v>
      </c>
      <c r="C208" s="96" t="s">
        <v>1310</v>
      </c>
      <c r="D208" s="96" t="s">
        <v>1311</v>
      </c>
      <c r="E208" s="907" t="s">
        <v>1312</v>
      </c>
      <c r="F208" s="65" t="s">
        <v>77</v>
      </c>
      <c r="G208" s="65" t="s">
        <v>77</v>
      </c>
      <c r="H208" s="65" t="s">
        <v>35</v>
      </c>
      <c r="I208" s="875" t="s">
        <v>1313</v>
      </c>
      <c r="J208" s="908" t="s">
        <v>1020</v>
      </c>
      <c r="K208" s="909" t="s">
        <v>778</v>
      </c>
      <c r="L208" s="912" t="s">
        <v>1020</v>
      </c>
      <c r="M208" s="875" t="s">
        <v>35</v>
      </c>
      <c r="N208" s="910">
        <v>41932</v>
      </c>
      <c r="O208" s="910">
        <v>41948</v>
      </c>
      <c r="P208" s="910">
        <v>42312</v>
      </c>
      <c r="Q208" s="910">
        <v>42312</v>
      </c>
      <c r="R208" s="911" t="s">
        <v>77</v>
      </c>
      <c r="S208" s="911">
        <v>5099.22</v>
      </c>
      <c r="T208" s="561">
        <v>0</v>
      </c>
      <c r="U208" s="561">
        <v>0</v>
      </c>
      <c r="V208" s="561">
        <v>0</v>
      </c>
      <c r="W208" s="561">
        <v>0</v>
      </c>
      <c r="X208" s="561"/>
      <c r="Y208" s="561"/>
      <c r="Z208" s="561"/>
      <c r="AA208" s="561"/>
      <c r="AB208" s="561"/>
      <c r="AC208" s="561"/>
      <c r="AD208" s="561"/>
      <c r="AE208" s="879">
        <v>5099.22</v>
      </c>
      <c r="AF208" s="937" t="s">
        <v>1039</v>
      </c>
      <c r="AG208" s="63" t="s">
        <v>1314</v>
      </c>
      <c r="AH208" s="63"/>
      <c r="AI208" s="63" t="s">
        <v>1316</v>
      </c>
    </row>
    <row r="209" spans="1:35" ht="30" x14ac:dyDescent="0.25">
      <c r="A209" s="63" t="s">
        <v>1344</v>
      </c>
      <c r="B209" s="64" t="s">
        <v>78</v>
      </c>
      <c r="C209" s="96" t="s">
        <v>1345</v>
      </c>
      <c r="D209" s="96" t="s">
        <v>79</v>
      </c>
      <c r="E209" s="907" t="s">
        <v>1346</v>
      </c>
      <c r="F209" s="65" t="s">
        <v>1857</v>
      </c>
      <c r="G209" s="65" t="s">
        <v>77</v>
      </c>
      <c r="H209" s="65" t="s">
        <v>41</v>
      </c>
      <c r="I209" s="875" t="s">
        <v>36</v>
      </c>
      <c r="J209" s="908">
        <v>60899.98</v>
      </c>
      <c r="K209" s="875" t="s">
        <v>1858</v>
      </c>
      <c r="L209" s="910">
        <v>42685</v>
      </c>
      <c r="M209" s="875" t="s">
        <v>69</v>
      </c>
      <c r="N209" s="910">
        <v>41953</v>
      </c>
      <c r="O209" s="910">
        <v>41955</v>
      </c>
      <c r="P209" s="910">
        <v>42319</v>
      </c>
      <c r="Q209" s="910">
        <v>42685</v>
      </c>
      <c r="R209" s="911" t="s">
        <v>69</v>
      </c>
      <c r="S209" s="911">
        <v>202999.95</v>
      </c>
      <c r="T209" s="561">
        <v>202999.95</v>
      </c>
      <c r="U209" s="561">
        <v>0</v>
      </c>
      <c r="V209" s="561">
        <v>0</v>
      </c>
      <c r="W209" s="561">
        <v>0</v>
      </c>
      <c r="X209" s="561"/>
      <c r="Y209" s="561"/>
      <c r="Z209" s="561"/>
      <c r="AA209" s="561"/>
      <c r="AB209" s="561"/>
      <c r="AC209" s="561"/>
      <c r="AD209" s="561"/>
      <c r="AE209" s="879">
        <v>405999.9</v>
      </c>
      <c r="AF209" s="937" t="s">
        <v>1349</v>
      </c>
      <c r="AG209" s="63" t="s">
        <v>1350</v>
      </c>
      <c r="AH209" s="63" t="s">
        <v>1352</v>
      </c>
      <c r="AI209" s="63"/>
    </row>
    <row r="210" spans="1:35" ht="30" x14ac:dyDescent="0.25">
      <c r="A210" s="64" t="s">
        <v>1859</v>
      </c>
      <c r="B210" s="64" t="s">
        <v>78</v>
      </c>
      <c r="C210" s="96" t="s">
        <v>80</v>
      </c>
      <c r="D210" s="96" t="s">
        <v>79</v>
      </c>
      <c r="E210" s="907" t="s">
        <v>81</v>
      </c>
      <c r="F210" s="65" t="s">
        <v>222</v>
      </c>
      <c r="G210" s="65" t="s">
        <v>77</v>
      </c>
      <c r="H210" s="65" t="s">
        <v>41</v>
      </c>
      <c r="I210" s="875" t="s">
        <v>51</v>
      </c>
      <c r="J210" s="908">
        <v>7650</v>
      </c>
      <c r="K210" s="65">
        <v>13</v>
      </c>
      <c r="L210" s="910">
        <v>41953</v>
      </c>
      <c r="M210" s="875" t="s">
        <v>69</v>
      </c>
      <c r="N210" s="910">
        <v>41953</v>
      </c>
      <c r="O210" s="910">
        <v>41955</v>
      </c>
      <c r="P210" s="910">
        <v>42319</v>
      </c>
      <c r="Q210" s="910">
        <v>42685</v>
      </c>
      <c r="R210" s="911" t="s">
        <v>69</v>
      </c>
      <c r="S210" s="911">
        <v>153000</v>
      </c>
      <c r="T210" s="561">
        <v>153000</v>
      </c>
      <c r="U210" s="561">
        <v>0</v>
      </c>
      <c r="V210" s="561">
        <v>0</v>
      </c>
      <c r="W210" s="561">
        <v>0</v>
      </c>
      <c r="X210" s="561"/>
      <c r="Y210" s="561"/>
      <c r="Z210" s="561"/>
      <c r="AA210" s="561"/>
      <c r="AB210" s="561"/>
      <c r="AC210" s="561"/>
      <c r="AD210" s="561"/>
      <c r="AE210" s="879">
        <v>306000</v>
      </c>
      <c r="AF210" s="937" t="s">
        <v>816</v>
      </c>
      <c r="AG210" s="63" t="s">
        <v>1610</v>
      </c>
      <c r="AH210" s="63" t="s">
        <v>1612</v>
      </c>
      <c r="AI210" s="63"/>
    </row>
    <row r="211" spans="1:35" ht="15" x14ac:dyDescent="0.25">
      <c r="A211" s="63" t="s">
        <v>82</v>
      </c>
      <c r="B211" s="63" t="s">
        <v>83</v>
      </c>
      <c r="C211" s="96" t="s">
        <v>84</v>
      </c>
      <c r="D211" s="913" t="s">
        <v>85</v>
      </c>
      <c r="E211" s="907" t="s">
        <v>86</v>
      </c>
      <c r="F211" s="65" t="s">
        <v>77</v>
      </c>
      <c r="G211" s="65" t="s">
        <v>77</v>
      </c>
      <c r="H211" s="65" t="s">
        <v>35</v>
      </c>
      <c r="I211" s="875" t="s">
        <v>1313</v>
      </c>
      <c r="J211" s="908"/>
      <c r="K211" s="65"/>
      <c r="L211" s="910">
        <v>41961</v>
      </c>
      <c r="M211" s="875" t="s">
        <v>35</v>
      </c>
      <c r="N211" s="910">
        <v>41961</v>
      </c>
      <c r="O211" s="910">
        <v>41967</v>
      </c>
      <c r="P211" s="910">
        <v>43792</v>
      </c>
      <c r="Q211" s="65" t="s">
        <v>77</v>
      </c>
      <c r="R211" s="911" t="s">
        <v>87</v>
      </c>
      <c r="S211" s="911">
        <v>289050</v>
      </c>
      <c r="T211" s="561">
        <v>0</v>
      </c>
      <c r="U211" s="561">
        <v>0</v>
      </c>
      <c r="V211" s="561">
        <v>0</v>
      </c>
      <c r="W211" s="561">
        <v>0</v>
      </c>
      <c r="X211" s="561"/>
      <c r="Y211" s="561"/>
      <c r="Z211" s="561"/>
      <c r="AA211" s="561"/>
      <c r="AB211" s="561"/>
      <c r="AC211" s="561"/>
      <c r="AD211" s="561"/>
      <c r="AE211" s="879">
        <v>289050</v>
      </c>
      <c r="AF211" s="937" t="s">
        <v>1320</v>
      </c>
      <c r="AG211" s="63"/>
      <c r="AH211" s="63"/>
      <c r="AI211" s="63"/>
    </row>
    <row r="212" spans="1:35" ht="15" x14ac:dyDescent="0.25">
      <c r="A212" s="95" t="s">
        <v>88</v>
      </c>
      <c r="B212" s="63" t="s">
        <v>89</v>
      </c>
      <c r="C212" s="96" t="s">
        <v>90</v>
      </c>
      <c r="D212" s="913" t="s">
        <v>91</v>
      </c>
      <c r="E212" s="907" t="s">
        <v>92</v>
      </c>
      <c r="F212" s="65" t="s">
        <v>77</v>
      </c>
      <c r="G212" s="65" t="s">
        <v>77</v>
      </c>
      <c r="H212" s="65" t="s">
        <v>35</v>
      </c>
      <c r="I212" s="875" t="s">
        <v>1313</v>
      </c>
      <c r="J212" s="908"/>
      <c r="K212" s="65"/>
      <c r="L212" s="910">
        <v>41969</v>
      </c>
      <c r="M212" s="875" t="s">
        <v>35</v>
      </c>
      <c r="N212" s="910">
        <v>41969</v>
      </c>
      <c r="O212" s="910">
        <v>41970</v>
      </c>
      <c r="P212" s="910">
        <v>43795</v>
      </c>
      <c r="Q212" s="65" t="s">
        <v>77</v>
      </c>
      <c r="R212" s="911" t="s">
        <v>87</v>
      </c>
      <c r="S212" s="911">
        <v>44740</v>
      </c>
      <c r="T212" s="561">
        <v>0</v>
      </c>
      <c r="U212" s="561">
        <v>0</v>
      </c>
      <c r="V212" s="561">
        <v>0</v>
      </c>
      <c r="W212" s="561">
        <v>0</v>
      </c>
      <c r="X212" s="561"/>
      <c r="Y212" s="561"/>
      <c r="Z212" s="561"/>
      <c r="AA212" s="561"/>
      <c r="AB212" s="561"/>
      <c r="AC212" s="561"/>
      <c r="AD212" s="561"/>
      <c r="AE212" s="879">
        <v>44740</v>
      </c>
      <c r="AF212" s="937" t="s">
        <v>1320</v>
      </c>
      <c r="AG212" s="63"/>
      <c r="AH212" s="63"/>
      <c r="AI212" s="63"/>
    </row>
    <row r="213" spans="1:35" ht="15" x14ac:dyDescent="0.25">
      <c r="A213" s="96" t="s">
        <v>93</v>
      </c>
      <c r="B213" s="63" t="s">
        <v>94</v>
      </c>
      <c r="C213" s="63" t="s">
        <v>95</v>
      </c>
      <c r="D213" s="913" t="s">
        <v>96</v>
      </c>
      <c r="E213" s="907" t="s">
        <v>97</v>
      </c>
      <c r="F213" s="65" t="s">
        <v>77</v>
      </c>
      <c r="G213" s="65" t="s">
        <v>77</v>
      </c>
      <c r="H213" s="65" t="s">
        <v>35</v>
      </c>
      <c r="I213" s="875"/>
      <c r="J213" s="908"/>
      <c r="K213" s="65"/>
      <c r="L213" s="910">
        <v>41984</v>
      </c>
      <c r="M213" s="875" t="s">
        <v>35</v>
      </c>
      <c r="N213" s="910">
        <v>41984</v>
      </c>
      <c r="O213" s="910">
        <v>41985</v>
      </c>
      <c r="P213" s="910">
        <v>42349</v>
      </c>
      <c r="Q213" s="65" t="s">
        <v>77</v>
      </c>
      <c r="R213" s="911" t="s">
        <v>87</v>
      </c>
      <c r="S213" s="911">
        <v>344727</v>
      </c>
      <c r="T213" s="561">
        <v>0</v>
      </c>
      <c r="U213" s="561">
        <v>0</v>
      </c>
      <c r="V213" s="561">
        <v>0</v>
      </c>
      <c r="W213" s="561">
        <v>0</v>
      </c>
      <c r="X213" s="880" t="s">
        <v>968</v>
      </c>
      <c r="Y213" s="561"/>
      <c r="Z213" s="561"/>
      <c r="AA213" s="561"/>
      <c r="AB213" s="561"/>
      <c r="AC213" s="561"/>
      <c r="AD213" s="561"/>
      <c r="AE213" s="879">
        <v>344727</v>
      </c>
      <c r="AF213" s="937" t="s">
        <v>1320</v>
      </c>
      <c r="AG213" s="63"/>
      <c r="AH213" s="63"/>
      <c r="AI213" s="63"/>
    </row>
    <row r="214" spans="1:35" ht="15" x14ac:dyDescent="0.25">
      <c r="A214" s="64" t="s">
        <v>1475</v>
      </c>
      <c r="B214" s="63" t="s">
        <v>1476</v>
      </c>
      <c r="C214" s="96" t="s">
        <v>1477</v>
      </c>
      <c r="D214" s="96" t="s">
        <v>1478</v>
      </c>
      <c r="E214" s="907" t="s">
        <v>1479</v>
      </c>
      <c r="F214" s="65" t="s">
        <v>1860</v>
      </c>
      <c r="G214" s="65" t="s">
        <v>77</v>
      </c>
      <c r="H214" s="65" t="s">
        <v>41</v>
      </c>
      <c r="I214" s="875" t="s">
        <v>36</v>
      </c>
      <c r="J214" s="908">
        <v>28000</v>
      </c>
      <c r="K214" s="65">
        <v>13</v>
      </c>
      <c r="L214" s="910">
        <v>42458</v>
      </c>
      <c r="M214" s="875" t="s">
        <v>1480</v>
      </c>
      <c r="N214" s="910">
        <v>42002</v>
      </c>
      <c r="O214" s="910">
        <v>42003</v>
      </c>
      <c r="P214" s="910">
        <v>42367</v>
      </c>
      <c r="Q214" s="910">
        <v>42733</v>
      </c>
      <c r="R214" s="911" t="s">
        <v>69</v>
      </c>
      <c r="S214" s="911">
        <v>560000</v>
      </c>
      <c r="T214" s="561">
        <v>560000</v>
      </c>
      <c r="U214" s="561">
        <v>0</v>
      </c>
      <c r="V214" s="561">
        <v>0</v>
      </c>
      <c r="W214" s="561">
        <v>0</v>
      </c>
      <c r="X214" s="561" t="s">
        <v>1485</v>
      </c>
      <c r="Y214" s="561"/>
      <c r="Z214" s="561"/>
      <c r="AA214" s="561"/>
      <c r="AB214" s="561"/>
      <c r="AC214" s="561"/>
      <c r="AD214" s="561"/>
      <c r="AE214" s="879">
        <v>1120000</v>
      </c>
      <c r="AF214" s="938" t="s">
        <v>731</v>
      </c>
      <c r="AG214" s="939" t="s">
        <v>1489</v>
      </c>
      <c r="AH214" s="63" t="s">
        <v>1491</v>
      </c>
      <c r="AI214" s="63"/>
    </row>
    <row r="215" spans="1:35" ht="15" x14ac:dyDescent="0.25">
      <c r="A215" s="96" t="s">
        <v>93</v>
      </c>
      <c r="B215" s="63" t="s">
        <v>1317</v>
      </c>
      <c r="C215" s="96" t="s">
        <v>95</v>
      </c>
      <c r="D215" s="913" t="s">
        <v>1318</v>
      </c>
      <c r="E215" s="907" t="s">
        <v>1319</v>
      </c>
      <c r="F215" s="65" t="s">
        <v>77</v>
      </c>
      <c r="G215" s="65" t="s">
        <v>77</v>
      </c>
      <c r="H215" s="65" t="s">
        <v>35</v>
      </c>
      <c r="I215" s="875"/>
      <c r="J215" s="908"/>
      <c r="K215" s="65"/>
      <c r="L215" s="910">
        <v>41975</v>
      </c>
      <c r="M215" s="875" t="s">
        <v>35</v>
      </c>
      <c r="N215" s="910">
        <v>41975</v>
      </c>
      <c r="O215" s="910">
        <v>41976</v>
      </c>
      <c r="P215" s="910">
        <v>42706</v>
      </c>
      <c r="Q215" s="65" t="s">
        <v>77</v>
      </c>
      <c r="R215" s="911" t="s">
        <v>87</v>
      </c>
      <c r="S215" s="911">
        <v>118921.2</v>
      </c>
      <c r="T215" s="561">
        <v>0</v>
      </c>
      <c r="U215" s="561">
        <v>0</v>
      </c>
      <c r="V215" s="561">
        <v>0</v>
      </c>
      <c r="W215" s="561">
        <v>0</v>
      </c>
      <c r="X215" s="561"/>
      <c r="Y215" s="561"/>
      <c r="Z215" s="561"/>
      <c r="AA215" s="561"/>
      <c r="AB215" s="561"/>
      <c r="AC215" s="561"/>
      <c r="AD215" s="561"/>
      <c r="AE215" s="879">
        <v>118921.2</v>
      </c>
      <c r="AF215" s="937" t="s">
        <v>1320</v>
      </c>
      <c r="AG215" s="63"/>
      <c r="AH215" s="63"/>
      <c r="AI215" s="63"/>
    </row>
    <row r="216" spans="1:35" ht="15" x14ac:dyDescent="0.25">
      <c r="A216" s="914" t="s">
        <v>98</v>
      </c>
      <c r="B216" s="915" t="s">
        <v>1861</v>
      </c>
      <c r="C216" s="915" t="s">
        <v>99</v>
      </c>
      <c r="D216" s="915" t="s">
        <v>100</v>
      </c>
      <c r="E216" s="916">
        <v>42005</v>
      </c>
      <c r="F216" s="917"/>
      <c r="G216" s="917"/>
      <c r="H216" s="917" t="s">
        <v>101</v>
      </c>
      <c r="I216" s="918" t="s">
        <v>42</v>
      </c>
      <c r="J216" s="919" t="s">
        <v>34</v>
      </c>
      <c r="K216" s="917" t="s">
        <v>1862</v>
      </c>
      <c r="L216" s="917" t="s">
        <v>34</v>
      </c>
      <c r="M216" s="918" t="s">
        <v>44</v>
      </c>
      <c r="N216" s="920">
        <v>42033</v>
      </c>
      <c r="O216" s="920">
        <v>42034</v>
      </c>
      <c r="P216" s="920">
        <v>43859</v>
      </c>
      <c r="Q216" s="920">
        <v>43859</v>
      </c>
      <c r="R216" s="921" t="s">
        <v>69</v>
      </c>
      <c r="S216" s="921">
        <v>540000</v>
      </c>
      <c r="T216" s="922">
        <v>0</v>
      </c>
      <c r="U216" s="922">
        <v>0</v>
      </c>
      <c r="V216" s="922">
        <v>0</v>
      </c>
      <c r="W216" s="922">
        <v>0</v>
      </c>
      <c r="X216" s="922">
        <v>0</v>
      </c>
      <c r="Y216" s="922">
        <v>0</v>
      </c>
      <c r="Z216" s="922">
        <v>0</v>
      </c>
      <c r="AA216" s="922">
        <v>0</v>
      </c>
      <c r="AB216" s="922"/>
      <c r="AC216" s="922"/>
      <c r="AD216" s="922">
        <v>0</v>
      </c>
      <c r="AE216" s="879">
        <v>540000</v>
      </c>
      <c r="AF216" s="938" t="s">
        <v>1064</v>
      </c>
      <c r="AG216" s="915" t="s">
        <v>102</v>
      </c>
      <c r="AH216" s="915" t="s">
        <v>1892</v>
      </c>
      <c r="AI216" s="915"/>
    </row>
    <row r="217" spans="1:35" ht="15" x14ac:dyDescent="0.25">
      <c r="A217" s="914" t="s">
        <v>1202</v>
      </c>
      <c r="B217" s="914" t="s">
        <v>1321</v>
      </c>
      <c r="C217" s="915" t="s">
        <v>1203</v>
      </c>
      <c r="D217" s="915" t="s">
        <v>1322</v>
      </c>
      <c r="E217" s="916" t="s">
        <v>1323</v>
      </c>
      <c r="F217" s="917" t="s">
        <v>77</v>
      </c>
      <c r="G217" s="917" t="s">
        <v>34</v>
      </c>
      <c r="H217" s="917" t="s">
        <v>41</v>
      </c>
      <c r="I217" s="918" t="s">
        <v>51</v>
      </c>
      <c r="J217" s="919">
        <v>499.65</v>
      </c>
      <c r="K217" s="917">
        <v>10</v>
      </c>
      <c r="L217" s="917" t="s">
        <v>34</v>
      </c>
      <c r="M217" s="918" t="s">
        <v>69</v>
      </c>
      <c r="N217" s="917" t="s">
        <v>1324</v>
      </c>
      <c r="O217" s="917" t="s">
        <v>1325</v>
      </c>
      <c r="P217" s="917" t="s">
        <v>1326</v>
      </c>
      <c r="Q217" s="917" t="s">
        <v>34</v>
      </c>
      <c r="R217" s="923" t="s">
        <v>69</v>
      </c>
      <c r="S217" s="921">
        <v>99930</v>
      </c>
      <c r="T217" s="922">
        <v>0</v>
      </c>
      <c r="U217" s="922">
        <v>0</v>
      </c>
      <c r="V217" s="922">
        <v>0</v>
      </c>
      <c r="W217" s="922">
        <v>0</v>
      </c>
      <c r="X217" s="922"/>
      <c r="Y217" s="922"/>
      <c r="Z217" s="922"/>
      <c r="AA217" s="922"/>
      <c r="AB217" s="922"/>
      <c r="AC217" s="922"/>
      <c r="AD217" s="922"/>
      <c r="AE217" s="879">
        <v>99930</v>
      </c>
      <c r="AF217" s="938" t="s">
        <v>816</v>
      </c>
      <c r="AG217" s="915" t="s">
        <v>1212</v>
      </c>
      <c r="AH217" s="933" t="s">
        <v>1214</v>
      </c>
      <c r="AI217" s="915" t="s">
        <v>37</v>
      </c>
    </row>
    <row r="218" spans="1:35" ht="21" x14ac:dyDescent="0.35">
      <c r="A218" s="914" t="s">
        <v>104</v>
      </c>
      <c r="B218" s="915" t="s">
        <v>1863</v>
      </c>
      <c r="C218" s="915" t="s">
        <v>105</v>
      </c>
      <c r="D218" s="915" t="s">
        <v>106</v>
      </c>
      <c r="E218" s="916" t="s">
        <v>489</v>
      </c>
      <c r="F218" s="917" t="s">
        <v>34</v>
      </c>
      <c r="G218" s="917" t="s">
        <v>34</v>
      </c>
      <c r="H218" s="917" t="s">
        <v>41</v>
      </c>
      <c r="I218" s="918" t="s">
        <v>36</v>
      </c>
      <c r="J218" s="919">
        <v>4012</v>
      </c>
      <c r="K218" s="917">
        <v>10</v>
      </c>
      <c r="L218" s="917" t="s">
        <v>1864</v>
      </c>
      <c r="M218" s="918" t="s">
        <v>69</v>
      </c>
      <c r="N218" s="917" t="s">
        <v>1326</v>
      </c>
      <c r="O218" s="917" t="s">
        <v>1865</v>
      </c>
      <c r="P218" s="917" t="s">
        <v>1866</v>
      </c>
      <c r="Q218" s="917" t="s">
        <v>34</v>
      </c>
      <c r="R218" s="923">
        <v>40120</v>
      </c>
      <c r="S218" s="921">
        <v>80240</v>
      </c>
      <c r="T218" s="922">
        <v>0</v>
      </c>
      <c r="U218" s="922">
        <v>0</v>
      </c>
      <c r="V218" s="922">
        <v>0</v>
      </c>
      <c r="W218" s="922">
        <v>0</v>
      </c>
      <c r="X218" s="922"/>
      <c r="Y218" s="922"/>
      <c r="Z218" s="922"/>
      <c r="AA218" s="922"/>
      <c r="AB218" s="922"/>
      <c r="AC218" s="922"/>
      <c r="AD218" s="922"/>
      <c r="AE218" s="879">
        <v>80240</v>
      </c>
      <c r="AF218" s="938" t="s">
        <v>816</v>
      </c>
      <c r="AG218" s="915" t="s">
        <v>1271</v>
      </c>
      <c r="AH218" s="915" t="s">
        <v>1273</v>
      </c>
      <c r="AI218" s="947"/>
    </row>
    <row r="219" spans="1:35" ht="15" x14ac:dyDescent="0.25">
      <c r="A219" s="914" t="s">
        <v>1867</v>
      </c>
      <c r="B219" s="915" t="s">
        <v>1464</v>
      </c>
      <c r="C219" s="915" t="s">
        <v>1465</v>
      </c>
      <c r="D219" s="915" t="s">
        <v>1868</v>
      </c>
      <c r="E219" s="916" t="s">
        <v>1869</v>
      </c>
      <c r="F219" s="917" t="s">
        <v>34</v>
      </c>
      <c r="G219" s="917" t="s">
        <v>34</v>
      </c>
      <c r="H219" s="917" t="s">
        <v>35</v>
      </c>
      <c r="I219" s="918" t="s">
        <v>42</v>
      </c>
      <c r="J219" s="919" t="s">
        <v>34</v>
      </c>
      <c r="K219" s="924" t="s">
        <v>778</v>
      </c>
      <c r="L219" s="917" t="s">
        <v>34</v>
      </c>
      <c r="M219" s="918" t="s">
        <v>35</v>
      </c>
      <c r="N219" s="917" t="s">
        <v>1870</v>
      </c>
      <c r="O219" s="917" t="s">
        <v>1871</v>
      </c>
      <c r="P219" s="917" t="s">
        <v>1872</v>
      </c>
      <c r="Q219" s="917" t="s">
        <v>34</v>
      </c>
      <c r="R219" s="921" t="s">
        <v>1873</v>
      </c>
      <c r="S219" s="921">
        <v>3610.9</v>
      </c>
      <c r="T219" s="922">
        <v>0</v>
      </c>
      <c r="U219" s="922">
        <v>0</v>
      </c>
      <c r="V219" s="922">
        <v>0</v>
      </c>
      <c r="W219" s="922">
        <v>0</v>
      </c>
      <c r="X219" s="922"/>
      <c r="Y219" s="922"/>
      <c r="Z219" s="922"/>
      <c r="AA219" s="922"/>
      <c r="AB219" s="922"/>
      <c r="AC219" s="922"/>
      <c r="AD219" s="922"/>
      <c r="AE219" s="879">
        <v>3610.9</v>
      </c>
      <c r="AF219" s="938" t="s">
        <v>1470</v>
      </c>
      <c r="AG219" s="914" t="s">
        <v>1471</v>
      </c>
      <c r="AH219" s="915" t="s">
        <v>1473</v>
      </c>
      <c r="AI219" s="915" t="s">
        <v>37</v>
      </c>
    </row>
    <row r="220" spans="1:35" ht="15" x14ac:dyDescent="0.25">
      <c r="A220" s="914" t="s">
        <v>107</v>
      </c>
      <c r="B220" s="914" t="s">
        <v>108</v>
      </c>
      <c r="C220" s="915" t="s">
        <v>109</v>
      </c>
      <c r="D220" s="915" t="s">
        <v>110</v>
      </c>
      <c r="E220" s="916" t="s">
        <v>111</v>
      </c>
      <c r="F220" s="917" t="s">
        <v>34</v>
      </c>
      <c r="G220" s="917" t="s">
        <v>34</v>
      </c>
      <c r="H220" s="917" t="s">
        <v>41</v>
      </c>
      <c r="I220" s="918" t="s">
        <v>36</v>
      </c>
      <c r="J220" s="919">
        <v>15750</v>
      </c>
      <c r="K220" s="924" t="s">
        <v>1874</v>
      </c>
      <c r="L220" s="920">
        <v>42674</v>
      </c>
      <c r="M220" s="918" t="s">
        <v>44</v>
      </c>
      <c r="N220" s="917" t="s">
        <v>1875</v>
      </c>
      <c r="O220" s="920">
        <v>42219</v>
      </c>
      <c r="P220" s="920">
        <v>42584</v>
      </c>
      <c r="Q220" s="917" t="s">
        <v>34</v>
      </c>
      <c r="R220" s="923">
        <v>26250</v>
      </c>
      <c r="S220" s="921">
        <v>315000</v>
      </c>
      <c r="T220" s="922">
        <v>0</v>
      </c>
      <c r="U220" s="922">
        <v>0</v>
      </c>
      <c r="V220" s="922">
        <v>0</v>
      </c>
      <c r="W220" s="922">
        <v>0</v>
      </c>
      <c r="X220" s="922"/>
      <c r="Y220" s="922"/>
      <c r="Z220" s="922"/>
      <c r="AA220" s="922"/>
      <c r="AB220" s="922"/>
      <c r="AC220" s="922"/>
      <c r="AD220" s="922"/>
      <c r="AE220" s="879">
        <v>315000</v>
      </c>
      <c r="AF220" s="938" t="s">
        <v>731</v>
      </c>
      <c r="AG220" s="914" t="s">
        <v>1517</v>
      </c>
      <c r="AH220" s="915" t="s">
        <v>1519</v>
      </c>
      <c r="AI220" s="915" t="s">
        <v>1893</v>
      </c>
    </row>
    <row r="221" spans="1:35" ht="15" x14ac:dyDescent="0.25">
      <c r="A221" s="64" t="s">
        <v>1165</v>
      </c>
      <c r="B221" s="63"/>
      <c r="C221" s="63"/>
      <c r="D221" s="63"/>
      <c r="E221" s="907"/>
      <c r="F221" s="925"/>
      <c r="G221" s="925"/>
      <c r="H221" s="65"/>
      <c r="I221" s="875"/>
      <c r="J221" s="908"/>
      <c r="K221" s="65"/>
      <c r="L221" s="65"/>
      <c r="M221" s="875"/>
      <c r="N221" s="65"/>
      <c r="O221" s="65"/>
      <c r="P221" s="65"/>
      <c r="Q221" s="65"/>
      <c r="R221" s="911"/>
      <c r="S221" s="911"/>
      <c r="T221" s="561"/>
      <c r="U221" s="561"/>
      <c r="V221" s="561"/>
      <c r="W221" s="561"/>
      <c r="X221" s="561"/>
      <c r="Y221" s="561"/>
      <c r="Z221" s="561"/>
      <c r="AA221" s="561"/>
      <c r="AB221" s="561"/>
      <c r="AC221" s="561"/>
      <c r="AD221" s="561"/>
      <c r="AE221" s="911"/>
      <c r="AF221" s="937"/>
      <c r="AG221" s="63" t="s">
        <v>112</v>
      </c>
      <c r="AH221" s="63" t="s">
        <v>113</v>
      </c>
      <c r="AI221" s="63"/>
    </row>
    <row r="222" spans="1:35" ht="15" x14ac:dyDescent="0.25">
      <c r="A222" s="63" t="s">
        <v>1876</v>
      </c>
      <c r="B222" s="64" t="s">
        <v>114</v>
      </c>
      <c r="C222" s="63" t="s">
        <v>115</v>
      </c>
      <c r="D222" s="63" t="s">
        <v>1877</v>
      </c>
      <c r="E222" s="926" t="s">
        <v>116</v>
      </c>
      <c r="F222" s="65" t="s">
        <v>77</v>
      </c>
      <c r="G222" s="65" t="s">
        <v>77</v>
      </c>
      <c r="H222" s="65" t="s">
        <v>41</v>
      </c>
      <c r="I222" s="875" t="s">
        <v>77</v>
      </c>
      <c r="J222" s="908" t="s">
        <v>77</v>
      </c>
      <c r="K222" s="65">
        <v>100</v>
      </c>
      <c r="L222" s="65" t="s">
        <v>77</v>
      </c>
      <c r="M222" s="875" t="s">
        <v>44</v>
      </c>
      <c r="N222" s="910">
        <v>42472</v>
      </c>
      <c r="O222" s="910">
        <v>42473</v>
      </c>
      <c r="P222" s="65" t="s">
        <v>117</v>
      </c>
      <c r="Q222" s="65" t="s">
        <v>77</v>
      </c>
      <c r="R222" s="911">
        <v>583.33333333333337</v>
      </c>
      <c r="S222" s="911">
        <v>7000</v>
      </c>
      <c r="T222" s="561"/>
      <c r="U222" s="561"/>
      <c r="V222" s="561"/>
      <c r="W222" s="561"/>
      <c r="X222" s="561"/>
      <c r="Y222" s="561"/>
      <c r="Z222" s="561"/>
      <c r="AA222" s="561"/>
      <c r="AB222" s="561"/>
      <c r="AC222" s="561"/>
      <c r="AD222" s="561"/>
      <c r="AE222" s="911"/>
      <c r="AF222" s="937" t="s">
        <v>118</v>
      </c>
      <c r="AG222" s="64" t="s">
        <v>119</v>
      </c>
      <c r="AH222" s="64" t="s">
        <v>1894</v>
      </c>
      <c r="AI222" s="63"/>
    </row>
    <row r="223" spans="1:35" ht="15" x14ac:dyDescent="0.25">
      <c r="A223" s="63" t="s">
        <v>120</v>
      </c>
      <c r="B223" s="63" t="s">
        <v>121</v>
      </c>
      <c r="C223" s="63" t="s">
        <v>122</v>
      </c>
      <c r="D223" s="63" t="s">
        <v>123</v>
      </c>
      <c r="E223" s="926" t="s">
        <v>124</v>
      </c>
      <c r="F223" s="65" t="s">
        <v>77</v>
      </c>
      <c r="G223" s="65" t="s">
        <v>77</v>
      </c>
      <c r="H223" s="65" t="s">
        <v>41</v>
      </c>
      <c r="I223" s="875" t="s">
        <v>36</v>
      </c>
      <c r="J223" s="908">
        <v>3775.79</v>
      </c>
      <c r="K223" s="927">
        <v>212007602</v>
      </c>
      <c r="L223" s="910">
        <v>42907</v>
      </c>
      <c r="M223" s="875" t="s">
        <v>125</v>
      </c>
      <c r="N223" s="910">
        <v>42541</v>
      </c>
      <c r="O223" s="910">
        <v>42542</v>
      </c>
      <c r="P223" s="910">
        <v>42906</v>
      </c>
      <c r="Q223" s="65" t="s">
        <v>77</v>
      </c>
      <c r="R223" s="911">
        <v>6292.98</v>
      </c>
      <c r="S223" s="911">
        <v>75515.759999999995</v>
      </c>
      <c r="T223" s="561"/>
      <c r="U223" s="561"/>
      <c r="V223" s="561"/>
      <c r="W223" s="561"/>
      <c r="X223" s="561"/>
      <c r="Y223" s="561"/>
      <c r="Z223" s="561"/>
      <c r="AA223" s="561"/>
      <c r="AB223" s="561"/>
      <c r="AC223" s="561"/>
      <c r="AD223" s="561"/>
      <c r="AE223" s="911">
        <v>75515.759999999995</v>
      </c>
      <c r="AF223" s="937" t="s">
        <v>126</v>
      </c>
      <c r="AG223" s="940" t="s">
        <v>127</v>
      </c>
      <c r="AH223" s="63" t="s">
        <v>128</v>
      </c>
      <c r="AI223" s="63"/>
    </row>
    <row r="224" spans="1:35" ht="15" x14ac:dyDescent="0.25">
      <c r="A224" s="63" t="s">
        <v>996</v>
      </c>
      <c r="B224" s="63" t="s">
        <v>1282</v>
      </c>
      <c r="C224" s="63" t="s">
        <v>998</v>
      </c>
      <c r="D224" s="63" t="s">
        <v>1283</v>
      </c>
      <c r="E224" s="907" t="s">
        <v>1284</v>
      </c>
      <c r="F224" s="65" t="s">
        <v>77</v>
      </c>
      <c r="G224" s="65" t="s">
        <v>77</v>
      </c>
      <c r="H224" s="65" t="s">
        <v>41</v>
      </c>
      <c r="I224" s="875" t="s">
        <v>34</v>
      </c>
      <c r="J224" s="908" t="s">
        <v>34</v>
      </c>
      <c r="K224" s="65">
        <v>100</v>
      </c>
      <c r="L224" s="65" t="s">
        <v>34</v>
      </c>
      <c r="M224" s="875" t="s">
        <v>44</v>
      </c>
      <c r="N224" s="910">
        <v>42556</v>
      </c>
      <c r="O224" s="910">
        <v>42558</v>
      </c>
      <c r="P224" s="65" t="s">
        <v>1285</v>
      </c>
      <c r="Q224" s="65" t="s">
        <v>34</v>
      </c>
      <c r="R224" s="911">
        <v>30528.63</v>
      </c>
      <c r="S224" s="911">
        <v>30528.63</v>
      </c>
      <c r="T224" s="561"/>
      <c r="U224" s="561"/>
      <c r="V224" s="561"/>
      <c r="W224" s="561"/>
      <c r="X224" s="561"/>
      <c r="Y224" s="561"/>
      <c r="Z224" s="561"/>
      <c r="AA224" s="561"/>
      <c r="AB224" s="561"/>
      <c r="AC224" s="561"/>
      <c r="AD224" s="561"/>
      <c r="AE224" s="911">
        <v>30528.63</v>
      </c>
      <c r="AF224" s="937" t="s">
        <v>1286</v>
      </c>
      <c r="AG224" s="63" t="s">
        <v>1287</v>
      </c>
      <c r="AH224" s="63" t="s">
        <v>473</v>
      </c>
      <c r="AI224" s="63" t="s">
        <v>1288</v>
      </c>
    </row>
    <row r="225" spans="1:35" ht="21" x14ac:dyDescent="0.35">
      <c r="A225" s="873" t="s">
        <v>996</v>
      </c>
      <c r="B225" s="881" t="s">
        <v>1282</v>
      </c>
      <c r="C225" s="873" t="s">
        <v>998</v>
      </c>
      <c r="D225" s="881" t="s">
        <v>1289</v>
      </c>
      <c r="E225" s="909" t="s">
        <v>1290</v>
      </c>
      <c r="F225" s="65" t="s">
        <v>34</v>
      </c>
      <c r="G225" s="875" t="s">
        <v>34</v>
      </c>
      <c r="H225" s="876" t="s">
        <v>41</v>
      </c>
      <c r="I225" s="875" t="s">
        <v>34</v>
      </c>
      <c r="J225" s="908" t="s">
        <v>34</v>
      </c>
      <c r="K225" s="876">
        <v>100</v>
      </c>
      <c r="L225" s="910" t="s">
        <v>34</v>
      </c>
      <c r="M225" s="876" t="s">
        <v>44</v>
      </c>
      <c r="N225" s="928">
        <v>42374</v>
      </c>
      <c r="O225" s="928">
        <v>42430</v>
      </c>
      <c r="P225" s="928">
        <v>42613</v>
      </c>
      <c r="Q225" s="910" t="s">
        <v>34</v>
      </c>
      <c r="R225" s="908">
        <v>28281.49</v>
      </c>
      <c r="S225" s="908">
        <v>28281.49</v>
      </c>
      <c r="T225" s="561"/>
      <c r="U225" s="561"/>
      <c r="V225" s="561"/>
      <c r="W225" s="561"/>
      <c r="X225" s="561"/>
      <c r="Y225" s="561"/>
      <c r="Z225" s="561"/>
      <c r="AA225" s="561"/>
      <c r="AB225" s="561"/>
      <c r="AC225" s="561"/>
      <c r="AD225" s="561"/>
      <c r="AE225" s="877">
        <v>28281.49</v>
      </c>
      <c r="AF225" s="937" t="s">
        <v>1291</v>
      </c>
      <c r="AG225" s="96" t="s">
        <v>1004</v>
      </c>
      <c r="AH225" s="63" t="s">
        <v>1292</v>
      </c>
      <c r="AI225" s="948" t="s">
        <v>1007</v>
      </c>
    </row>
    <row r="226" spans="1:35" ht="15" x14ac:dyDescent="0.25">
      <c r="A226" s="63" t="s">
        <v>1388</v>
      </c>
      <c r="B226" s="64" t="s">
        <v>1389</v>
      </c>
      <c r="C226" s="63" t="s">
        <v>757</v>
      </c>
      <c r="D226" s="63" t="s">
        <v>1390</v>
      </c>
      <c r="E226" s="926" t="s">
        <v>1391</v>
      </c>
      <c r="F226" s="65" t="s">
        <v>34</v>
      </c>
      <c r="G226" s="65" t="s">
        <v>34</v>
      </c>
      <c r="H226" s="65" t="s">
        <v>41</v>
      </c>
      <c r="I226" s="875"/>
      <c r="J226" s="908"/>
      <c r="K226" s="65">
        <v>100</v>
      </c>
      <c r="L226" s="65"/>
      <c r="M226" s="875" t="s">
        <v>44</v>
      </c>
      <c r="N226" s="910">
        <v>42682</v>
      </c>
      <c r="O226" s="910">
        <v>42684</v>
      </c>
      <c r="P226" s="910">
        <v>43048</v>
      </c>
      <c r="Q226" s="65" t="s">
        <v>77</v>
      </c>
      <c r="R226" s="911">
        <v>133800</v>
      </c>
      <c r="S226" s="911">
        <v>133800</v>
      </c>
      <c r="T226" s="561"/>
      <c r="U226" s="561"/>
      <c r="V226" s="561"/>
      <c r="W226" s="561"/>
      <c r="X226" s="561"/>
      <c r="Y226" s="561"/>
      <c r="Z226" s="561"/>
      <c r="AA226" s="561"/>
      <c r="AB226" s="561"/>
      <c r="AC226" s="561"/>
      <c r="AD226" s="561"/>
      <c r="AE226" s="911">
        <v>133800</v>
      </c>
      <c r="AF226" s="937" t="s">
        <v>1392</v>
      </c>
      <c r="AG226" s="63"/>
      <c r="AH226" s="63"/>
      <c r="AI226" s="63"/>
    </row>
    <row r="227" spans="1:35" ht="15" x14ac:dyDescent="0.25">
      <c r="A227" s="63" t="s">
        <v>129</v>
      </c>
      <c r="B227" s="64" t="s">
        <v>1138</v>
      </c>
      <c r="C227" s="63" t="s">
        <v>130</v>
      </c>
      <c r="D227" s="63" t="s">
        <v>131</v>
      </c>
      <c r="E227" s="926" t="s">
        <v>132</v>
      </c>
      <c r="F227" s="65" t="s">
        <v>34</v>
      </c>
      <c r="G227" s="65" t="s">
        <v>34</v>
      </c>
      <c r="H227" s="65" t="s">
        <v>35</v>
      </c>
      <c r="I227" s="875" t="s">
        <v>36</v>
      </c>
      <c r="J227" s="908">
        <v>1200</v>
      </c>
      <c r="K227" s="949">
        <v>100</v>
      </c>
      <c r="L227" s="910">
        <v>43750</v>
      </c>
      <c r="M227" s="875" t="s">
        <v>69</v>
      </c>
      <c r="N227" s="910">
        <v>42690</v>
      </c>
      <c r="O227" s="910">
        <v>42692</v>
      </c>
      <c r="P227" s="910">
        <v>43786</v>
      </c>
      <c r="Q227" s="65" t="s">
        <v>77</v>
      </c>
      <c r="R227" s="911">
        <v>24000</v>
      </c>
      <c r="S227" s="911">
        <v>24000</v>
      </c>
      <c r="T227" s="561"/>
      <c r="U227" s="561"/>
      <c r="V227" s="561"/>
      <c r="W227" s="561"/>
      <c r="X227" s="561"/>
      <c r="Y227" s="561"/>
      <c r="Z227" s="561"/>
      <c r="AA227" s="561"/>
      <c r="AB227" s="561"/>
      <c r="AC227" s="561"/>
      <c r="AD227" s="561"/>
      <c r="AE227" s="911">
        <v>24000</v>
      </c>
      <c r="AF227" s="937" t="s">
        <v>1618</v>
      </c>
      <c r="AG227" s="63" t="s">
        <v>1619</v>
      </c>
      <c r="AH227" s="63" t="s">
        <v>1621</v>
      </c>
      <c r="AI227" s="63" t="s">
        <v>1474</v>
      </c>
    </row>
    <row r="228" spans="1:35" ht="15" x14ac:dyDescent="0.25">
      <c r="A228" s="64" t="s">
        <v>107</v>
      </c>
      <c r="B228" s="64" t="s">
        <v>1895</v>
      </c>
      <c r="C228" s="63" t="s">
        <v>109</v>
      </c>
      <c r="D228" s="63" t="s">
        <v>1512</v>
      </c>
      <c r="E228" s="907" t="s">
        <v>1513</v>
      </c>
      <c r="F228" s="65" t="s">
        <v>34</v>
      </c>
      <c r="G228" s="65" t="s">
        <v>34</v>
      </c>
      <c r="H228" s="65" t="s">
        <v>41</v>
      </c>
      <c r="I228" s="875"/>
      <c r="J228" s="908"/>
      <c r="K228" s="909" t="s">
        <v>1896</v>
      </c>
      <c r="L228" s="910"/>
      <c r="M228" s="875" t="s">
        <v>44</v>
      </c>
      <c r="N228" s="910">
        <v>42692</v>
      </c>
      <c r="O228" s="910">
        <v>42695</v>
      </c>
      <c r="P228" s="910">
        <v>43059</v>
      </c>
      <c r="Q228" s="65" t="s">
        <v>34</v>
      </c>
      <c r="R228" s="890">
        <v>102999.95</v>
      </c>
      <c r="S228" s="911">
        <v>102999.95</v>
      </c>
      <c r="T228" s="561">
        <v>0</v>
      </c>
      <c r="U228" s="561">
        <v>0</v>
      </c>
      <c r="V228" s="561">
        <v>0</v>
      </c>
      <c r="W228" s="561">
        <v>0</v>
      </c>
      <c r="X228" s="561"/>
      <c r="Y228" s="561"/>
      <c r="Z228" s="561"/>
      <c r="AA228" s="561"/>
      <c r="AB228" s="561"/>
      <c r="AC228" s="561"/>
      <c r="AD228" s="561"/>
      <c r="AE228" s="879">
        <v>102999.95</v>
      </c>
      <c r="AF228" s="937" t="s">
        <v>1516</v>
      </c>
      <c r="AG228" s="64" t="s">
        <v>1517</v>
      </c>
      <c r="AH228" s="63" t="s">
        <v>1519</v>
      </c>
      <c r="AI228" s="63"/>
    </row>
    <row r="229" spans="1:35" ht="15" x14ac:dyDescent="0.25">
      <c r="A229" s="64" t="s">
        <v>1274</v>
      </c>
      <c r="B229" s="64" t="s">
        <v>1451</v>
      </c>
      <c r="C229" s="63" t="s">
        <v>1276</v>
      </c>
      <c r="D229" s="63" t="s">
        <v>1452</v>
      </c>
      <c r="E229" s="907" t="s">
        <v>1453</v>
      </c>
      <c r="F229" s="65" t="s">
        <v>34</v>
      </c>
      <c r="G229" s="65" t="s">
        <v>34</v>
      </c>
      <c r="H229" s="65" t="s">
        <v>41</v>
      </c>
      <c r="I229" s="875" t="s">
        <v>1897</v>
      </c>
      <c r="J229" s="908">
        <v>4003.32</v>
      </c>
      <c r="K229" s="65">
        <v>212</v>
      </c>
      <c r="L229" s="65" t="s">
        <v>34</v>
      </c>
      <c r="M229" s="875" t="s">
        <v>69</v>
      </c>
      <c r="N229" s="910">
        <v>42682</v>
      </c>
      <c r="O229" s="910">
        <v>42683</v>
      </c>
      <c r="P229" s="910">
        <v>43047</v>
      </c>
      <c r="Q229" s="65" t="s">
        <v>77</v>
      </c>
      <c r="R229" s="890">
        <v>80066.5</v>
      </c>
      <c r="S229" s="911">
        <v>80066.5</v>
      </c>
      <c r="T229" s="561">
        <v>0</v>
      </c>
      <c r="U229" s="561">
        <v>0</v>
      </c>
      <c r="V229" s="561">
        <v>0</v>
      </c>
      <c r="W229" s="561">
        <v>0</v>
      </c>
      <c r="X229" s="561"/>
      <c r="Y229" s="561"/>
      <c r="Z229" s="561"/>
      <c r="AA229" s="561"/>
      <c r="AB229" s="561"/>
      <c r="AC229" s="561"/>
      <c r="AD229" s="561"/>
      <c r="AE229" s="879">
        <v>80066.5</v>
      </c>
      <c r="AF229" s="937" t="s">
        <v>1918</v>
      </c>
      <c r="AG229" s="63" t="s">
        <v>1279</v>
      </c>
      <c r="AH229" s="973" t="s">
        <v>1281</v>
      </c>
      <c r="AI229" s="63" t="s">
        <v>37</v>
      </c>
    </row>
    <row r="230" spans="1:35" ht="15" x14ac:dyDescent="0.25">
      <c r="A230" s="63" t="s">
        <v>133</v>
      </c>
      <c r="B230" s="64" t="s">
        <v>134</v>
      </c>
      <c r="C230" s="63" t="s">
        <v>135</v>
      </c>
      <c r="D230" s="63" t="s">
        <v>136</v>
      </c>
      <c r="E230" s="926" t="s">
        <v>137</v>
      </c>
      <c r="F230" s="65" t="s">
        <v>34</v>
      </c>
      <c r="G230" s="65" t="s">
        <v>34</v>
      </c>
      <c r="H230" s="65" t="s">
        <v>41</v>
      </c>
      <c r="I230" s="875" t="s">
        <v>36</v>
      </c>
      <c r="J230" s="908">
        <v>64000</v>
      </c>
      <c r="K230" s="65" t="s">
        <v>138</v>
      </c>
      <c r="L230" s="910">
        <v>43084</v>
      </c>
      <c r="M230" s="875" t="s">
        <v>44</v>
      </c>
      <c r="N230" s="910">
        <v>42712</v>
      </c>
      <c r="O230" s="910">
        <v>42719</v>
      </c>
      <c r="P230" s="910">
        <v>43083</v>
      </c>
      <c r="Q230" s="65" t="s">
        <v>77</v>
      </c>
      <c r="R230" s="911">
        <v>1279999.92</v>
      </c>
      <c r="S230" s="911">
        <v>1279999.92</v>
      </c>
      <c r="T230" s="561"/>
      <c r="U230" s="561"/>
      <c r="V230" s="561"/>
      <c r="W230" s="561"/>
      <c r="X230" s="561"/>
      <c r="Y230" s="561"/>
      <c r="Z230" s="561"/>
      <c r="AA230" s="561"/>
      <c r="AB230" s="561"/>
      <c r="AC230" s="561"/>
      <c r="AD230" s="561"/>
      <c r="AE230" s="911">
        <v>1279999.92</v>
      </c>
      <c r="AF230" s="937" t="s">
        <v>139</v>
      </c>
      <c r="AG230" s="63" t="s">
        <v>1919</v>
      </c>
      <c r="AH230" s="63" t="s">
        <v>1925</v>
      </c>
      <c r="AI230" s="63" t="s">
        <v>349</v>
      </c>
    </row>
    <row r="231" spans="1:35" ht="21" x14ac:dyDescent="0.35">
      <c r="A231" s="64" t="s">
        <v>104</v>
      </c>
      <c r="B231" s="64" t="s">
        <v>1443</v>
      </c>
      <c r="C231" s="63" t="s">
        <v>105</v>
      </c>
      <c r="D231" s="63" t="s">
        <v>1444</v>
      </c>
      <c r="E231" s="907" t="s">
        <v>1445</v>
      </c>
      <c r="F231" s="65" t="s">
        <v>34</v>
      </c>
      <c r="G231" s="65" t="s">
        <v>34</v>
      </c>
      <c r="H231" s="65" t="s">
        <v>41</v>
      </c>
      <c r="I231" s="875"/>
      <c r="J231" s="908"/>
      <c r="K231" s="65">
        <v>212</v>
      </c>
      <c r="L231" s="910"/>
      <c r="M231" s="875" t="s">
        <v>69</v>
      </c>
      <c r="N231" s="910">
        <v>42681</v>
      </c>
      <c r="O231" s="910">
        <v>42682</v>
      </c>
      <c r="P231" s="910">
        <v>43046</v>
      </c>
      <c r="Q231" s="65" t="s">
        <v>34</v>
      </c>
      <c r="R231" s="890">
        <v>291482.09999999998</v>
      </c>
      <c r="S231" s="911">
        <v>291482.09999999998</v>
      </c>
      <c r="T231" s="561">
        <v>0</v>
      </c>
      <c r="U231" s="561">
        <v>0</v>
      </c>
      <c r="V231" s="561">
        <v>0</v>
      </c>
      <c r="W231" s="561">
        <v>0</v>
      </c>
      <c r="X231" s="561"/>
      <c r="Y231" s="561"/>
      <c r="Z231" s="561"/>
      <c r="AA231" s="561"/>
      <c r="AB231" s="561"/>
      <c r="AC231" s="561"/>
      <c r="AD231" s="561"/>
      <c r="AE231" s="879">
        <v>291482.09999999998</v>
      </c>
      <c r="AF231" s="937" t="s">
        <v>1920</v>
      </c>
      <c r="AG231" s="63" t="s">
        <v>1271</v>
      </c>
      <c r="AH231" s="63" t="s">
        <v>1273</v>
      </c>
      <c r="AI231" s="947" t="s">
        <v>1474</v>
      </c>
    </row>
    <row r="232" spans="1:35" ht="15" x14ac:dyDescent="0.25">
      <c r="A232" s="63" t="s">
        <v>140</v>
      </c>
      <c r="B232" s="64" t="s">
        <v>141</v>
      </c>
      <c r="C232" s="63" t="s">
        <v>142</v>
      </c>
      <c r="D232" s="63" t="s">
        <v>143</v>
      </c>
      <c r="E232" s="926" t="s">
        <v>144</v>
      </c>
      <c r="F232" s="65" t="s">
        <v>34</v>
      </c>
      <c r="G232" s="65" t="s">
        <v>34</v>
      </c>
      <c r="H232" s="65" t="s">
        <v>41</v>
      </c>
      <c r="I232" s="875"/>
      <c r="J232" s="908"/>
      <c r="K232" s="65" t="s">
        <v>145</v>
      </c>
      <c r="L232" s="910"/>
      <c r="M232" s="875" t="s">
        <v>44</v>
      </c>
      <c r="N232" s="910">
        <v>42711</v>
      </c>
      <c r="O232" s="910">
        <v>42720</v>
      </c>
      <c r="P232" s="910">
        <v>43084</v>
      </c>
      <c r="Q232" s="65" t="s">
        <v>34</v>
      </c>
      <c r="R232" s="911">
        <v>629967.84</v>
      </c>
      <c r="S232" s="911">
        <v>629967.84</v>
      </c>
      <c r="T232" s="561"/>
      <c r="U232" s="561"/>
      <c r="V232" s="561"/>
      <c r="W232" s="561"/>
      <c r="X232" s="561"/>
      <c r="Y232" s="561"/>
      <c r="Z232" s="561"/>
      <c r="AA232" s="561"/>
      <c r="AB232" s="561"/>
      <c r="AC232" s="561"/>
      <c r="AD232" s="561"/>
      <c r="AE232" s="911">
        <v>629967.84</v>
      </c>
      <c r="AF232" s="937" t="s">
        <v>1921</v>
      </c>
      <c r="AG232" s="63" t="s">
        <v>146</v>
      </c>
      <c r="AH232" s="63" t="s">
        <v>1926</v>
      </c>
      <c r="AI232" s="63"/>
    </row>
    <row r="233" spans="1:35" ht="15" x14ac:dyDescent="0.25">
      <c r="A233" s="64" t="s">
        <v>1354</v>
      </c>
      <c r="B233" s="64" t="s">
        <v>1355</v>
      </c>
      <c r="C233" s="63" t="s">
        <v>1356</v>
      </c>
      <c r="D233" s="63" t="s">
        <v>1357</v>
      </c>
      <c r="E233" s="926" t="s">
        <v>1358</v>
      </c>
      <c r="F233" s="65" t="s">
        <v>77</v>
      </c>
      <c r="G233" s="65" t="s">
        <v>77</v>
      </c>
      <c r="H233" s="65" t="s">
        <v>41</v>
      </c>
      <c r="I233" s="875"/>
      <c r="J233" s="908"/>
      <c r="K233" s="65">
        <v>212</v>
      </c>
      <c r="L233" s="65"/>
      <c r="M233" s="875" t="s">
        <v>69</v>
      </c>
      <c r="N233" s="65"/>
      <c r="O233" s="910">
        <v>42856</v>
      </c>
      <c r="P233" s="910">
        <v>43220</v>
      </c>
      <c r="Q233" s="65" t="s">
        <v>77</v>
      </c>
      <c r="R233" s="911">
        <v>4312.5</v>
      </c>
      <c r="S233" s="911">
        <v>51750</v>
      </c>
      <c r="T233" s="561"/>
      <c r="U233" s="561"/>
      <c r="V233" s="561"/>
      <c r="W233" s="561"/>
      <c r="X233" s="561"/>
      <c r="Y233" s="561"/>
      <c r="Z233" s="561"/>
      <c r="AA233" s="561"/>
      <c r="AB233" s="561"/>
      <c r="AC233" s="561"/>
      <c r="AD233" s="561"/>
      <c r="AE233" s="911">
        <v>51750</v>
      </c>
      <c r="AF233" s="937" t="s">
        <v>1360</v>
      </c>
      <c r="AG233" s="63" t="s">
        <v>1361</v>
      </c>
      <c r="AH233" s="63" t="s">
        <v>1363</v>
      </c>
      <c r="AI233" s="63"/>
    </row>
    <row r="234" spans="1:35" ht="15" x14ac:dyDescent="0.25">
      <c r="A234" s="63" t="s">
        <v>45</v>
      </c>
      <c r="B234" s="64" t="s">
        <v>147</v>
      </c>
      <c r="C234" s="63" t="s">
        <v>47</v>
      </c>
      <c r="D234" s="63" t="s">
        <v>148</v>
      </c>
      <c r="E234" s="926" t="s">
        <v>149</v>
      </c>
      <c r="F234" s="65" t="s">
        <v>77</v>
      </c>
      <c r="G234" s="65" t="s">
        <v>77</v>
      </c>
      <c r="H234" s="65" t="s">
        <v>41</v>
      </c>
      <c r="I234" s="875"/>
      <c r="J234" s="908"/>
      <c r="K234" s="65">
        <v>212007602</v>
      </c>
      <c r="L234" s="910">
        <v>43325</v>
      </c>
      <c r="M234" s="875" t="s">
        <v>44</v>
      </c>
      <c r="N234" s="910">
        <v>43232</v>
      </c>
      <c r="O234" s="910">
        <v>42881</v>
      </c>
      <c r="P234" s="910">
        <v>43245</v>
      </c>
      <c r="Q234" s="65" t="s">
        <v>77</v>
      </c>
      <c r="R234" s="911">
        <v>36583.32</v>
      </c>
      <c r="S234" s="911">
        <v>438999.84</v>
      </c>
      <c r="T234" s="561"/>
      <c r="U234" s="561"/>
      <c r="V234" s="561"/>
      <c r="W234" s="561"/>
      <c r="X234" s="561"/>
      <c r="Y234" s="561"/>
      <c r="Z234" s="561"/>
      <c r="AA234" s="561"/>
      <c r="AB234" s="561"/>
      <c r="AC234" s="561"/>
      <c r="AD234" s="561"/>
      <c r="AE234" s="911">
        <v>438999.84</v>
      </c>
      <c r="AF234" s="937" t="s">
        <v>150</v>
      </c>
      <c r="AG234" s="63" t="s">
        <v>53</v>
      </c>
      <c r="AH234" s="63" t="s">
        <v>151</v>
      </c>
      <c r="AI234" s="63"/>
    </row>
    <row r="235" spans="1:35" ht="21" x14ac:dyDescent="0.35">
      <c r="A235" s="881" t="s">
        <v>929</v>
      </c>
      <c r="B235" s="881" t="s">
        <v>1521</v>
      </c>
      <c r="C235" s="881" t="s">
        <v>931</v>
      </c>
      <c r="D235" s="881" t="s">
        <v>1522</v>
      </c>
      <c r="E235" s="885" t="s">
        <v>1523</v>
      </c>
      <c r="F235" s="875" t="s">
        <v>34</v>
      </c>
      <c r="G235" s="875" t="s">
        <v>34</v>
      </c>
      <c r="H235" s="875" t="s">
        <v>41</v>
      </c>
      <c r="I235" s="876" t="s">
        <v>36</v>
      </c>
      <c r="J235" s="877"/>
      <c r="K235" s="876">
        <v>212007602</v>
      </c>
      <c r="L235" s="900">
        <v>42572</v>
      </c>
      <c r="M235" s="875" t="s">
        <v>44</v>
      </c>
      <c r="N235" s="878">
        <v>42281</v>
      </c>
      <c r="O235" s="878">
        <v>42313</v>
      </c>
      <c r="P235" s="878">
        <v>43408</v>
      </c>
      <c r="Q235" s="65" t="s">
        <v>77</v>
      </c>
      <c r="R235" s="879">
        <v>46680</v>
      </c>
      <c r="S235" s="879">
        <v>560160</v>
      </c>
      <c r="T235" s="880">
        <v>0</v>
      </c>
      <c r="U235" s="880">
        <v>0</v>
      </c>
      <c r="V235" s="880">
        <v>0</v>
      </c>
      <c r="W235" s="880">
        <v>0</v>
      </c>
      <c r="X235" s="880"/>
      <c r="Y235" s="950"/>
      <c r="Z235" s="950"/>
      <c r="AA235" s="950"/>
      <c r="AB235" s="950"/>
      <c r="AC235" s="950"/>
      <c r="AD235" s="950"/>
      <c r="AE235" s="877">
        <v>560160</v>
      </c>
      <c r="AF235" s="930" t="s">
        <v>925</v>
      </c>
      <c r="AG235" s="931" t="s">
        <v>935</v>
      </c>
      <c r="AH235" s="931" t="s">
        <v>937</v>
      </c>
      <c r="AI235" s="942" t="s">
        <v>37</v>
      </c>
    </row>
    <row r="236" spans="1:35" ht="15" x14ac:dyDescent="0.25">
      <c r="A236" s="63" t="s">
        <v>152</v>
      </c>
      <c r="B236" s="64" t="s">
        <v>1898</v>
      </c>
      <c r="C236" s="63" t="s">
        <v>153</v>
      </c>
      <c r="D236" s="63" t="s">
        <v>154</v>
      </c>
      <c r="E236" s="926" t="s">
        <v>155</v>
      </c>
      <c r="F236" s="65" t="s">
        <v>43</v>
      </c>
      <c r="G236" s="65" t="s">
        <v>34</v>
      </c>
      <c r="H236" s="65" t="s">
        <v>35</v>
      </c>
      <c r="I236" s="875"/>
      <c r="J236" s="908"/>
      <c r="K236" s="65">
        <v>100</v>
      </c>
      <c r="L236" s="65"/>
      <c r="M236" s="875" t="s">
        <v>156</v>
      </c>
      <c r="N236" s="65"/>
      <c r="O236" s="65"/>
      <c r="P236" s="65"/>
      <c r="Q236" s="65"/>
      <c r="R236" s="911"/>
      <c r="S236" s="911"/>
      <c r="T236" s="561"/>
      <c r="U236" s="561"/>
      <c r="V236" s="561"/>
      <c r="W236" s="561"/>
      <c r="X236" s="561"/>
      <c r="Y236" s="561"/>
      <c r="Z236" s="561"/>
      <c r="AA236" s="561"/>
      <c r="AB236" s="561"/>
      <c r="AC236" s="561"/>
      <c r="AD236" s="561"/>
      <c r="AE236" s="911"/>
      <c r="AF236" s="937" t="s">
        <v>1922</v>
      </c>
      <c r="AG236" s="63" t="s">
        <v>1923</v>
      </c>
      <c r="AH236" s="63"/>
      <c r="AI236" s="63" t="s">
        <v>1927</v>
      </c>
    </row>
    <row r="237" spans="1:35" ht="15" x14ac:dyDescent="0.25">
      <c r="A237" s="63" t="s">
        <v>157</v>
      </c>
      <c r="B237" s="64" t="s">
        <v>1899</v>
      </c>
      <c r="C237" s="63" t="s">
        <v>158</v>
      </c>
      <c r="D237" s="63" t="s">
        <v>159</v>
      </c>
      <c r="E237" s="926" t="s">
        <v>160</v>
      </c>
      <c r="F237" s="65" t="s">
        <v>34</v>
      </c>
      <c r="G237" s="65" t="s">
        <v>34</v>
      </c>
      <c r="H237" s="65" t="s">
        <v>41</v>
      </c>
      <c r="I237" s="875"/>
      <c r="J237" s="908"/>
      <c r="K237" s="65">
        <v>212007602</v>
      </c>
      <c r="L237" s="65"/>
      <c r="M237" s="875" t="s">
        <v>156</v>
      </c>
      <c r="N237" s="910">
        <v>42937</v>
      </c>
      <c r="O237" s="910">
        <v>42940</v>
      </c>
      <c r="P237" s="910">
        <v>43304</v>
      </c>
      <c r="Q237" s="65" t="s">
        <v>34</v>
      </c>
      <c r="R237" s="911">
        <v>34500</v>
      </c>
      <c r="S237" s="911">
        <v>34500</v>
      </c>
      <c r="T237" s="561"/>
      <c r="U237" s="561"/>
      <c r="V237" s="561"/>
      <c r="W237" s="561"/>
      <c r="X237" s="561"/>
      <c r="Y237" s="561"/>
      <c r="Z237" s="561"/>
      <c r="AA237" s="561"/>
      <c r="AB237" s="561"/>
      <c r="AC237" s="561"/>
      <c r="AD237" s="561"/>
      <c r="AE237" s="911">
        <v>34500</v>
      </c>
      <c r="AF237" s="937" t="s">
        <v>1922</v>
      </c>
      <c r="AG237" s="63" t="s">
        <v>1924</v>
      </c>
      <c r="AH237" s="63" t="s">
        <v>161</v>
      </c>
      <c r="AI237" s="63" t="s">
        <v>1928</v>
      </c>
    </row>
    <row r="238" spans="1:35" ht="14.25" x14ac:dyDescent="0.2">
      <c r="A238" s="40" t="s">
        <v>1530</v>
      </c>
      <c r="B238" s="40" t="s">
        <v>1531</v>
      </c>
      <c r="C238" s="40" t="s">
        <v>1378</v>
      </c>
      <c r="D238" s="40" t="s">
        <v>1532</v>
      </c>
      <c r="E238" s="41" t="s">
        <v>1533</v>
      </c>
      <c r="F238" s="40" t="s">
        <v>41</v>
      </c>
      <c r="G238" s="86" t="s">
        <v>51</v>
      </c>
      <c r="H238" s="951">
        <v>2182.4</v>
      </c>
      <c r="I238" s="952">
        <v>100</v>
      </c>
      <c r="J238" s="952">
        <v>33903927</v>
      </c>
      <c r="K238" s="953" t="s">
        <v>34</v>
      </c>
      <c r="L238" s="954" t="s">
        <v>34</v>
      </c>
      <c r="M238" s="955" t="s">
        <v>156</v>
      </c>
      <c r="N238" s="14">
        <v>43420</v>
      </c>
      <c r="O238" s="14">
        <v>43423</v>
      </c>
      <c r="P238" s="14">
        <v>43452</v>
      </c>
      <c r="Q238" s="956" t="s">
        <v>34</v>
      </c>
      <c r="R238" s="957" t="s">
        <v>77</v>
      </c>
      <c r="S238" s="957">
        <v>43648</v>
      </c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</row>
    <row r="239" spans="1:35" x14ac:dyDescent="0.2">
      <c r="A239" s="26" t="s">
        <v>1900</v>
      </c>
      <c r="B239" s="26" t="s">
        <v>1302</v>
      </c>
      <c r="C239" s="26" t="s">
        <v>1827</v>
      </c>
      <c r="D239" s="26" t="s">
        <v>1828</v>
      </c>
      <c r="E239" s="27" t="s">
        <v>1829</v>
      </c>
      <c r="F239" s="38" t="s">
        <v>35</v>
      </c>
      <c r="G239" s="23" t="s">
        <v>232</v>
      </c>
      <c r="H239" s="958">
        <v>7532</v>
      </c>
      <c r="I239" s="23" t="s">
        <v>1901</v>
      </c>
      <c r="J239" s="23">
        <v>44905216</v>
      </c>
      <c r="K239" s="17">
        <v>43454</v>
      </c>
      <c r="L239" s="959" t="s">
        <v>34</v>
      </c>
      <c r="M239" s="1" t="s">
        <v>700</v>
      </c>
      <c r="N239" s="3">
        <v>41631</v>
      </c>
      <c r="O239" s="3">
        <v>41634</v>
      </c>
      <c r="P239" s="3">
        <v>43459</v>
      </c>
      <c r="Q239" s="3">
        <v>43459</v>
      </c>
      <c r="R239" s="877">
        <v>165228</v>
      </c>
      <c r="S239" s="877">
        <v>165228</v>
      </c>
      <c r="T239" s="877" t="s">
        <v>1902</v>
      </c>
      <c r="U239" s="880">
        <v>0</v>
      </c>
      <c r="V239" s="880" t="s">
        <v>1902</v>
      </c>
      <c r="W239" s="880">
        <v>0</v>
      </c>
      <c r="X239" s="880" t="s">
        <v>1902</v>
      </c>
      <c r="Y239" s="880">
        <v>0</v>
      </c>
      <c r="Z239" s="880"/>
      <c r="AA239" s="880">
        <v>0</v>
      </c>
      <c r="AB239" s="880"/>
      <c r="AC239" s="880"/>
      <c r="AD239" s="880"/>
      <c r="AE239" s="880"/>
      <c r="AF239" s="880"/>
      <c r="AG239" s="880"/>
      <c r="AH239" s="880"/>
      <c r="AI239" s="880"/>
    </row>
    <row r="240" spans="1:35" x14ac:dyDescent="0.2">
      <c r="A240" s="26" t="s">
        <v>1903</v>
      </c>
      <c r="B240" s="26" t="s">
        <v>1852</v>
      </c>
      <c r="C240" s="26" t="s">
        <v>1904</v>
      </c>
      <c r="D240" s="26" t="s">
        <v>1828</v>
      </c>
      <c r="E240" s="27" t="s">
        <v>1854</v>
      </c>
      <c r="F240" s="38" t="s">
        <v>41</v>
      </c>
      <c r="G240" s="23" t="s">
        <v>232</v>
      </c>
      <c r="H240" s="958">
        <v>3100</v>
      </c>
      <c r="I240" s="23">
        <v>1</v>
      </c>
      <c r="J240" s="23">
        <v>44905216</v>
      </c>
      <c r="K240" s="17">
        <v>43487</v>
      </c>
      <c r="L240" s="959" t="s">
        <v>34</v>
      </c>
      <c r="M240" s="1" t="s">
        <v>700</v>
      </c>
      <c r="N240" s="3">
        <v>41660</v>
      </c>
      <c r="O240" s="3">
        <v>41692</v>
      </c>
      <c r="P240" s="3">
        <v>43517</v>
      </c>
      <c r="Q240" s="3">
        <v>43517</v>
      </c>
      <c r="R240" s="877">
        <v>61999.98</v>
      </c>
      <c r="S240" s="877">
        <v>61999.98</v>
      </c>
      <c r="T240" s="877" t="s">
        <v>250</v>
      </c>
      <c r="U240" s="880">
        <v>0</v>
      </c>
      <c r="V240" s="880" t="s">
        <v>250</v>
      </c>
      <c r="W240" s="880">
        <v>0</v>
      </c>
      <c r="X240" s="880" t="s">
        <v>250</v>
      </c>
      <c r="Y240" s="880">
        <v>0</v>
      </c>
      <c r="Z240" s="880"/>
      <c r="AA240" s="880">
        <v>0</v>
      </c>
      <c r="AB240" s="880"/>
      <c r="AC240" s="880"/>
      <c r="AD240" s="880"/>
      <c r="AE240" s="880"/>
      <c r="AF240" s="880"/>
      <c r="AG240" s="880"/>
      <c r="AH240" s="880"/>
      <c r="AI240" s="880"/>
    </row>
    <row r="241" spans="1:44" x14ac:dyDescent="0.2">
      <c r="A241" s="26" t="s">
        <v>1905</v>
      </c>
      <c r="B241" s="26" t="s">
        <v>1906</v>
      </c>
      <c r="C241" s="26" t="s">
        <v>752</v>
      </c>
      <c r="D241" s="26" t="s">
        <v>1828</v>
      </c>
      <c r="E241" s="27" t="s">
        <v>1837</v>
      </c>
      <c r="F241" s="38" t="s">
        <v>41</v>
      </c>
      <c r="G241" s="23" t="s">
        <v>232</v>
      </c>
      <c r="H241" s="958">
        <v>4434.99</v>
      </c>
      <c r="I241" s="23" t="s">
        <v>1907</v>
      </c>
      <c r="J241" s="23">
        <v>44905216</v>
      </c>
      <c r="K241" s="17">
        <v>43505</v>
      </c>
      <c r="L241" s="959" t="s">
        <v>34</v>
      </c>
      <c r="M241" s="1" t="s">
        <v>700</v>
      </c>
      <c r="N241" s="3">
        <v>41697</v>
      </c>
      <c r="O241" s="3">
        <v>41704</v>
      </c>
      <c r="P241" s="3">
        <v>43529</v>
      </c>
      <c r="Q241" s="3">
        <v>43530</v>
      </c>
      <c r="R241" s="877">
        <v>88699.99</v>
      </c>
      <c r="S241" s="877">
        <v>88699.99</v>
      </c>
      <c r="T241" s="877" t="s">
        <v>250</v>
      </c>
      <c r="U241" s="880">
        <v>0</v>
      </c>
      <c r="V241" s="880" t="s">
        <v>250</v>
      </c>
      <c r="W241" s="880">
        <v>0</v>
      </c>
      <c r="X241" s="880" t="s">
        <v>250</v>
      </c>
      <c r="Y241" s="880">
        <v>0</v>
      </c>
      <c r="Z241" s="880"/>
      <c r="AA241" s="880">
        <v>0</v>
      </c>
      <c r="AB241" s="880"/>
      <c r="AC241" s="880"/>
      <c r="AD241" s="880"/>
      <c r="AE241" s="880"/>
      <c r="AF241" s="880"/>
      <c r="AG241" s="880"/>
      <c r="AH241" s="880"/>
      <c r="AI241" s="880"/>
    </row>
    <row r="242" spans="1:44" ht="15" x14ac:dyDescent="0.25">
      <c r="A242" s="63" t="s">
        <v>1908</v>
      </c>
      <c r="B242" s="64" t="s">
        <v>1909</v>
      </c>
      <c r="C242" s="63" t="s">
        <v>1910</v>
      </c>
      <c r="D242" s="63" t="s">
        <v>1911</v>
      </c>
      <c r="E242" s="65" t="s">
        <v>1912</v>
      </c>
      <c r="F242" s="68" t="s">
        <v>41</v>
      </c>
      <c r="G242" s="64" t="s">
        <v>232</v>
      </c>
      <c r="H242" s="960">
        <v>4621.7</v>
      </c>
      <c r="I242" s="875" t="s">
        <v>145</v>
      </c>
      <c r="J242" s="875">
        <v>44905205</v>
      </c>
      <c r="K242" s="69">
        <v>43523</v>
      </c>
      <c r="L242" s="68" t="s">
        <v>77</v>
      </c>
      <c r="M242" s="1" t="s">
        <v>194</v>
      </c>
      <c r="N242" s="69">
        <v>43070</v>
      </c>
      <c r="O242" s="69">
        <v>43073</v>
      </c>
      <c r="P242" s="69">
        <v>43523</v>
      </c>
      <c r="Q242" s="961" t="s">
        <v>34</v>
      </c>
      <c r="R242" s="66">
        <v>92434</v>
      </c>
      <c r="S242" s="960">
        <v>92434</v>
      </c>
      <c r="T242" s="63" t="s">
        <v>250</v>
      </c>
      <c r="U242" s="63"/>
      <c r="V242" s="63"/>
      <c r="W242" s="63"/>
      <c r="X242" s="63"/>
      <c r="Y242" s="63"/>
      <c r="Z242" s="63"/>
      <c r="AA242" s="63"/>
      <c r="AB242" s="63"/>
      <c r="AC242" s="63"/>
      <c r="AD242" s="63"/>
      <c r="AE242" s="63"/>
      <c r="AF242" s="63"/>
      <c r="AG242" s="63"/>
      <c r="AH242" s="63"/>
      <c r="AI242" s="63"/>
    </row>
    <row r="243" spans="1:44" ht="14.25" x14ac:dyDescent="0.2">
      <c r="A243" s="962" t="s">
        <v>1913</v>
      </c>
      <c r="B243" s="962" t="s">
        <v>343</v>
      </c>
      <c r="C243" s="962" t="s">
        <v>1596</v>
      </c>
      <c r="D243" s="962" t="s">
        <v>1597</v>
      </c>
      <c r="E243" s="963" t="s">
        <v>1914</v>
      </c>
      <c r="F243" s="962" t="s">
        <v>35</v>
      </c>
      <c r="G243" s="86" t="s">
        <v>51</v>
      </c>
      <c r="H243" s="951">
        <v>3084.99</v>
      </c>
      <c r="I243" s="952">
        <v>230</v>
      </c>
      <c r="J243" s="964">
        <v>44905218</v>
      </c>
      <c r="K243" s="962"/>
      <c r="L243" s="965"/>
      <c r="M243" s="966" t="s">
        <v>194</v>
      </c>
      <c r="N243" s="967">
        <v>43451</v>
      </c>
      <c r="O243" s="967">
        <v>43453</v>
      </c>
      <c r="P243" s="967">
        <v>43544</v>
      </c>
      <c r="Q243" s="968" t="s">
        <v>34</v>
      </c>
      <c r="R243" s="969" t="s">
        <v>156</v>
      </c>
      <c r="S243" s="970">
        <v>61699.8</v>
      </c>
      <c r="T243" s="969"/>
      <c r="U243" s="969"/>
      <c r="V243" s="969"/>
      <c r="W243" s="969"/>
      <c r="X243" s="969"/>
      <c r="Y243" s="969"/>
      <c r="Z243" s="969"/>
      <c r="AA243" s="969"/>
      <c r="AB243" s="969"/>
      <c r="AC243" s="969"/>
      <c r="AD243" s="969"/>
      <c r="AE243" s="969"/>
      <c r="AF243" s="969"/>
      <c r="AG243" s="969"/>
      <c r="AH243" s="969"/>
      <c r="AI243" s="969"/>
    </row>
    <row r="244" spans="1:44" ht="15" x14ac:dyDescent="0.25">
      <c r="A244" s="63" t="s">
        <v>38</v>
      </c>
      <c r="B244" s="26" t="s">
        <v>39</v>
      </c>
      <c r="C244" s="40" t="s">
        <v>40</v>
      </c>
      <c r="D244" s="40" t="s">
        <v>1915</v>
      </c>
      <c r="E244" s="41" t="s">
        <v>1916</v>
      </c>
      <c r="F244" s="40" t="s">
        <v>41</v>
      </c>
      <c r="G244" s="45" t="s">
        <v>42</v>
      </c>
      <c r="H244" s="971" t="s">
        <v>77</v>
      </c>
      <c r="I244" s="76">
        <v>212</v>
      </c>
      <c r="J244" s="76">
        <v>33903905</v>
      </c>
      <c r="K244" s="953" t="s">
        <v>34</v>
      </c>
      <c r="L244" s="51" t="s">
        <v>34</v>
      </c>
      <c r="M244" s="45" t="s">
        <v>44</v>
      </c>
      <c r="N244" s="14">
        <v>43241</v>
      </c>
      <c r="O244" s="14">
        <v>43242</v>
      </c>
      <c r="P244" s="14">
        <v>45067</v>
      </c>
      <c r="Q244" s="972"/>
      <c r="R244" s="62">
        <v>9958.3333333333339</v>
      </c>
      <c r="S244" s="957">
        <v>119500</v>
      </c>
      <c r="T244" s="15" t="s">
        <v>1917</v>
      </c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</row>
    <row r="245" spans="1:44" customFormat="1" ht="63" x14ac:dyDescent="0.25">
      <c r="A245" s="98" t="s">
        <v>626</v>
      </c>
      <c r="B245" s="985" t="s">
        <v>538</v>
      </c>
      <c r="C245" s="100" t="s">
        <v>532</v>
      </c>
      <c r="D245" s="99" t="s">
        <v>534</v>
      </c>
      <c r="E245" s="147" t="s">
        <v>392</v>
      </c>
      <c r="F245" s="103">
        <v>43843</v>
      </c>
      <c r="G245" s="103">
        <v>43887</v>
      </c>
      <c r="H245" s="101">
        <v>232179</v>
      </c>
      <c r="I245" s="101"/>
      <c r="J245" s="99"/>
      <c r="K245" s="99"/>
      <c r="L245" s="99"/>
      <c r="M245" s="99"/>
      <c r="N245" s="99"/>
      <c r="O245" s="99"/>
      <c r="P245" s="99"/>
      <c r="Q245" s="99"/>
      <c r="R245" s="99"/>
      <c r="S245" s="99"/>
      <c r="T245" s="99"/>
      <c r="U245" s="101"/>
      <c r="V245" s="99"/>
      <c r="W245" s="99"/>
      <c r="X245" s="99"/>
      <c r="Y245" s="99"/>
      <c r="Z245" s="99"/>
      <c r="AA245" s="99"/>
      <c r="AB245" s="99"/>
      <c r="AC245" s="99"/>
      <c r="AD245" s="99"/>
      <c r="AE245" s="99"/>
      <c r="AF245" s="99"/>
      <c r="AG245" s="99"/>
      <c r="AH245" s="99"/>
      <c r="AI245" s="99"/>
      <c r="AJ245" s="101">
        <v>232179</v>
      </c>
      <c r="AK245" s="101">
        <v>232179</v>
      </c>
      <c r="AL245" s="98" t="s">
        <v>546</v>
      </c>
      <c r="AM245" s="182" t="s">
        <v>535</v>
      </c>
      <c r="AN245" s="99" t="s">
        <v>539</v>
      </c>
      <c r="AO245" s="98">
        <v>33903918</v>
      </c>
      <c r="AP245" s="169">
        <v>11608.95</v>
      </c>
      <c r="AQ245" s="126">
        <v>44153</v>
      </c>
      <c r="AR245" s="99" t="s">
        <v>533</v>
      </c>
    </row>
    <row r="246" spans="1:44" s="1000" customFormat="1" ht="195" x14ac:dyDescent="0.2">
      <c r="A246" s="98" t="s">
        <v>191</v>
      </c>
      <c r="B246" s="98" t="s">
        <v>2031</v>
      </c>
      <c r="C246" s="98" t="s">
        <v>1964</v>
      </c>
      <c r="D246" s="109" t="s">
        <v>492</v>
      </c>
      <c r="E246" s="1001">
        <v>43647</v>
      </c>
      <c r="F246" s="1002">
        <v>44377</v>
      </c>
      <c r="G246" s="125">
        <v>5313</v>
      </c>
      <c r="H246" s="1016">
        <v>43844</v>
      </c>
      <c r="I246" s="94" t="s">
        <v>1981</v>
      </c>
      <c r="J246" s="992">
        <v>33903913</v>
      </c>
      <c r="K246" s="993" t="s">
        <v>192</v>
      </c>
      <c r="L246" s="94" t="s">
        <v>1988</v>
      </c>
      <c r="M246" s="144">
        <v>37900</v>
      </c>
      <c r="N246" s="144">
        <f>M246*12</f>
        <v>454800</v>
      </c>
      <c r="O246" s="144">
        <v>881503.33333333326</v>
      </c>
      <c r="P246" s="993" t="s">
        <v>424</v>
      </c>
      <c r="Q246" s="1008" t="s">
        <v>1996</v>
      </c>
      <c r="R246" s="994" t="s">
        <v>529</v>
      </c>
      <c r="S246" s="171" t="s">
        <v>474</v>
      </c>
    </row>
    <row r="247" spans="1:44" s="1000" customFormat="1" ht="120" x14ac:dyDescent="0.2">
      <c r="A247" s="98" t="s">
        <v>416</v>
      </c>
      <c r="B247" s="98" t="s">
        <v>2031</v>
      </c>
      <c r="C247" s="98" t="s">
        <v>386</v>
      </c>
      <c r="D247" s="100" t="s">
        <v>498</v>
      </c>
      <c r="E247" s="1005">
        <v>43643</v>
      </c>
      <c r="F247" s="1005">
        <v>44377</v>
      </c>
      <c r="G247" s="125">
        <f>283860*0.05</f>
        <v>14193</v>
      </c>
      <c r="H247" s="1018">
        <v>44041</v>
      </c>
      <c r="I247" s="98" t="s">
        <v>1980</v>
      </c>
      <c r="J247" s="992">
        <v>33903913</v>
      </c>
      <c r="K247" s="993" t="s">
        <v>417</v>
      </c>
      <c r="L247" s="94" t="s">
        <v>1991</v>
      </c>
      <c r="M247" s="99" t="s">
        <v>2024</v>
      </c>
      <c r="N247" s="101">
        <v>297225</v>
      </c>
      <c r="O247" s="101">
        <v>594450</v>
      </c>
      <c r="P247" s="993" t="s">
        <v>387</v>
      </c>
      <c r="Q247" s="1014" t="s">
        <v>1998</v>
      </c>
      <c r="R247" s="993"/>
      <c r="S247" s="171"/>
    </row>
    <row r="248" spans="1:44" s="1000" customFormat="1" ht="90" x14ac:dyDescent="0.2">
      <c r="A248" s="98" t="s">
        <v>2026</v>
      </c>
      <c r="B248" s="98" t="s">
        <v>2031</v>
      </c>
      <c r="C248" s="98" t="s">
        <v>2027</v>
      </c>
      <c r="D248" s="100" t="s">
        <v>2028</v>
      </c>
      <c r="E248" s="1005">
        <v>44335</v>
      </c>
      <c r="F248" s="1002">
        <v>44714</v>
      </c>
      <c r="G248" s="101">
        <v>659.9</v>
      </c>
      <c r="H248" s="1017">
        <v>44439</v>
      </c>
      <c r="I248" s="98" t="s">
        <v>2004</v>
      </c>
      <c r="J248" s="992" t="s">
        <v>2045</v>
      </c>
      <c r="K248" s="993" t="s">
        <v>2044</v>
      </c>
      <c r="L248" s="98" t="s">
        <v>2036</v>
      </c>
      <c r="M248" s="144" t="s">
        <v>2025</v>
      </c>
      <c r="N248" s="144">
        <v>13198</v>
      </c>
      <c r="O248" s="144">
        <v>13198</v>
      </c>
      <c r="P248" s="993" t="s">
        <v>2029</v>
      </c>
      <c r="Q248" s="993" t="s">
        <v>34</v>
      </c>
      <c r="R248" s="993" t="s">
        <v>34</v>
      </c>
      <c r="S248" s="993" t="s">
        <v>34</v>
      </c>
    </row>
    <row r="249" spans="1:44" s="1000" customFormat="1" ht="150" x14ac:dyDescent="0.2">
      <c r="A249" s="98" t="s">
        <v>178</v>
      </c>
      <c r="B249" s="992"/>
      <c r="C249" s="98" t="s">
        <v>2031</v>
      </c>
      <c r="D249" s="98" t="s">
        <v>179</v>
      </c>
      <c r="E249" s="100" t="s">
        <v>461</v>
      </c>
      <c r="F249" s="1003">
        <v>42948</v>
      </c>
      <c r="G249" s="1003">
        <v>44774</v>
      </c>
      <c r="H249" s="101">
        <v>590.41999999999996</v>
      </c>
      <c r="I249" s="1017">
        <v>44407</v>
      </c>
      <c r="J249" s="94" t="s">
        <v>2051</v>
      </c>
      <c r="K249" s="992">
        <v>33903944</v>
      </c>
      <c r="L249" s="993" t="s">
        <v>180</v>
      </c>
      <c r="M249" s="98" t="s">
        <v>1989</v>
      </c>
      <c r="N249" s="144">
        <v>492.02</v>
      </c>
      <c r="O249" s="104">
        <v>11808.480000000007</v>
      </c>
      <c r="P249" s="144">
        <v>23616.960000000017</v>
      </c>
      <c r="Q249" s="993" t="s">
        <v>181</v>
      </c>
      <c r="R249" s="1011" t="s">
        <v>2074</v>
      </c>
      <c r="S249" s="1009" t="s">
        <v>181</v>
      </c>
      <c r="T249" s="171" t="s">
        <v>478</v>
      </c>
    </row>
    <row r="250" spans="1:44" s="1000" customFormat="1" ht="105" x14ac:dyDescent="0.2">
      <c r="A250" s="98" t="s">
        <v>2067</v>
      </c>
      <c r="B250" s="992"/>
      <c r="C250" s="98" t="s">
        <v>2031</v>
      </c>
      <c r="D250" s="98" t="s">
        <v>2068</v>
      </c>
      <c r="E250" s="109" t="s">
        <v>2061</v>
      </c>
      <c r="F250" s="1005">
        <v>44404</v>
      </c>
      <c r="G250" s="1005">
        <v>44434</v>
      </c>
      <c r="H250" s="101">
        <v>789.5</v>
      </c>
      <c r="I250" s="1023">
        <v>44445</v>
      </c>
      <c r="J250" s="94" t="s">
        <v>2069</v>
      </c>
      <c r="K250" s="992">
        <v>33903982</v>
      </c>
      <c r="L250" s="993" t="s">
        <v>2070</v>
      </c>
      <c r="M250" s="98" t="s">
        <v>2036</v>
      </c>
      <c r="N250" s="144" t="s">
        <v>554</v>
      </c>
      <c r="O250" s="144">
        <v>15790</v>
      </c>
      <c r="P250" s="144">
        <v>15790</v>
      </c>
      <c r="Q250" s="993" t="s">
        <v>2071</v>
      </c>
      <c r="R250" s="1007" t="s">
        <v>34</v>
      </c>
      <c r="S250" s="1007" t="s">
        <v>34</v>
      </c>
      <c r="T250" s="1007" t="s">
        <v>34</v>
      </c>
    </row>
    <row r="251" spans="1:44" s="1000" customFormat="1" ht="135" x14ac:dyDescent="0.2">
      <c r="A251" s="98" t="s">
        <v>157</v>
      </c>
      <c r="B251" s="992"/>
      <c r="C251" s="98" t="s">
        <v>2031</v>
      </c>
      <c r="D251" s="98" t="s">
        <v>347</v>
      </c>
      <c r="E251" s="100" t="s">
        <v>457</v>
      </c>
      <c r="F251" s="1003">
        <v>42940</v>
      </c>
      <c r="G251" s="1003">
        <v>44400</v>
      </c>
      <c r="H251" s="101">
        <v>1725</v>
      </c>
      <c r="I251" s="1023">
        <v>44400</v>
      </c>
      <c r="J251" s="94" t="s">
        <v>1973</v>
      </c>
      <c r="K251" s="992">
        <v>33903942</v>
      </c>
      <c r="L251" s="994" t="s">
        <v>536</v>
      </c>
      <c r="M251" s="987" t="s">
        <v>2046</v>
      </c>
      <c r="N251" s="122" t="s">
        <v>1994</v>
      </c>
      <c r="O251" s="104">
        <v>34500</v>
      </c>
      <c r="P251" s="144">
        <v>138000</v>
      </c>
      <c r="Q251" s="993" t="s">
        <v>159</v>
      </c>
      <c r="R251" s="1008" t="s">
        <v>1995</v>
      </c>
      <c r="S251" s="1010" t="s">
        <v>34</v>
      </c>
      <c r="T251" s="1010" t="s">
        <v>34</v>
      </c>
    </row>
    <row r="252" spans="1:44" s="1000" customFormat="1" ht="255" x14ac:dyDescent="0.2">
      <c r="A252" s="98" t="s">
        <v>191</v>
      </c>
      <c r="B252" s="992" t="s">
        <v>2073</v>
      </c>
      <c r="C252" s="98" t="s">
        <v>2031</v>
      </c>
      <c r="D252" s="98" t="s">
        <v>1962</v>
      </c>
      <c r="E252" s="100" t="s">
        <v>491</v>
      </c>
      <c r="F252" s="1003">
        <v>43013</v>
      </c>
      <c r="G252" s="1003">
        <v>44473</v>
      </c>
      <c r="H252" s="101">
        <v>36744</v>
      </c>
      <c r="I252" s="1023">
        <v>44469</v>
      </c>
      <c r="J252" s="94" t="s">
        <v>1981</v>
      </c>
      <c r="K252" s="992">
        <v>33903913</v>
      </c>
      <c r="L252" s="993" t="s">
        <v>192</v>
      </c>
      <c r="M252" s="94" t="s">
        <v>1988</v>
      </c>
      <c r="N252" s="104">
        <v>9660.25</v>
      </c>
      <c r="O252" s="104">
        <v>115923</v>
      </c>
      <c r="P252" s="144">
        <v>456240.85</v>
      </c>
      <c r="Q252" s="993" t="s">
        <v>193</v>
      </c>
      <c r="R252" s="1008" t="s">
        <v>1997</v>
      </c>
      <c r="S252" s="1025" t="s">
        <v>530</v>
      </c>
      <c r="T252" s="984" t="s">
        <v>479</v>
      </c>
      <c r="V252" s="1026"/>
    </row>
    <row r="253" spans="1:44" s="1000" customFormat="1" ht="60" x14ac:dyDescent="0.2">
      <c r="A253" s="98" t="s">
        <v>211</v>
      </c>
      <c r="B253" s="98" t="s">
        <v>2031</v>
      </c>
      <c r="C253" s="98" t="s">
        <v>212</v>
      </c>
      <c r="D253" s="100" t="s">
        <v>215</v>
      </c>
      <c r="E253" s="1005">
        <v>43096</v>
      </c>
      <c r="F253" s="1005">
        <v>44556</v>
      </c>
      <c r="G253" s="101">
        <v>1465.21</v>
      </c>
      <c r="H253" s="1023">
        <v>44556</v>
      </c>
      <c r="I253" s="98" t="s">
        <v>1984</v>
      </c>
      <c r="J253" s="992">
        <v>33903910</v>
      </c>
      <c r="K253" s="993" t="s">
        <v>213</v>
      </c>
      <c r="L253" s="988" t="s">
        <v>1960</v>
      </c>
      <c r="M253" s="147" t="s">
        <v>2025</v>
      </c>
      <c r="N253" s="997">
        <v>29304.23</v>
      </c>
      <c r="O253" s="997">
        <v>128490.81999999999</v>
      </c>
      <c r="P253" s="993" t="s">
        <v>214</v>
      </c>
      <c r="Q253" s="992" t="s">
        <v>2109</v>
      </c>
      <c r="R253" s="984" t="s">
        <v>34</v>
      </c>
      <c r="S253" s="984" t="s">
        <v>34</v>
      </c>
    </row>
    <row r="254" spans="1:44" ht="90" x14ac:dyDescent="0.2">
      <c r="A254" s="999" t="s">
        <v>2053</v>
      </c>
      <c r="B254" s="999" t="s">
        <v>2031</v>
      </c>
      <c r="C254" s="999" t="s">
        <v>2054</v>
      </c>
      <c r="D254" s="113" t="s">
        <v>2055</v>
      </c>
      <c r="E254" s="1005">
        <v>44364</v>
      </c>
      <c r="F254" s="1005">
        <v>44728</v>
      </c>
      <c r="G254" s="101">
        <v>480.24</v>
      </c>
      <c r="H254" s="1023">
        <v>44726</v>
      </c>
      <c r="I254" s="1022" t="s">
        <v>2056</v>
      </c>
      <c r="J254" s="992">
        <v>33903020</v>
      </c>
      <c r="K254" s="993" t="s">
        <v>2057</v>
      </c>
      <c r="L254" s="988" t="s">
        <v>1960</v>
      </c>
      <c r="M254" s="104">
        <v>800.4</v>
      </c>
      <c r="N254" s="104">
        <v>9604.7999999999993</v>
      </c>
      <c r="O254" s="104">
        <v>9604.7999999999993</v>
      </c>
      <c r="P254" s="993" t="s">
        <v>2058</v>
      </c>
      <c r="Q254" s="1025" t="s">
        <v>34</v>
      </c>
      <c r="R254" s="1025" t="s">
        <v>34</v>
      </c>
      <c r="S254" s="1025" t="s">
        <v>34</v>
      </c>
    </row>
    <row r="255" spans="1:44" ht="60" x14ac:dyDescent="0.2">
      <c r="A255" s="98" t="s">
        <v>434</v>
      </c>
      <c r="B255" s="98" t="s">
        <v>2031</v>
      </c>
      <c r="C255" s="98" t="s">
        <v>1965</v>
      </c>
      <c r="D255" s="100" t="s">
        <v>509</v>
      </c>
      <c r="E255" s="1005">
        <v>43647</v>
      </c>
      <c r="F255" s="1002">
        <v>45473</v>
      </c>
      <c r="G255" s="101">
        <v>8043.82</v>
      </c>
      <c r="H255" s="1023">
        <v>45473</v>
      </c>
      <c r="I255" s="94" t="s">
        <v>1986</v>
      </c>
      <c r="J255" s="992">
        <v>33903955</v>
      </c>
      <c r="K255" s="993" t="s">
        <v>435</v>
      </c>
      <c r="L255" s="94" t="s">
        <v>1988</v>
      </c>
      <c r="M255" s="104" t="s">
        <v>2024</v>
      </c>
      <c r="N255" s="140">
        <v>804382.43</v>
      </c>
      <c r="O255" s="140">
        <v>1394959.02</v>
      </c>
      <c r="P255" s="993" t="s">
        <v>2137</v>
      </c>
      <c r="Q255" s="1019" t="s">
        <v>2138</v>
      </c>
      <c r="R255" s="1025" t="s">
        <v>34</v>
      </c>
      <c r="S255" s="984" t="s">
        <v>2102</v>
      </c>
    </row>
    <row r="256" spans="1:44" s="1021" customFormat="1" ht="90" x14ac:dyDescent="0.2">
      <c r="A256" s="108" t="s">
        <v>178</v>
      </c>
      <c r="B256" s="108" t="s">
        <v>2031</v>
      </c>
      <c r="C256" s="98" t="s">
        <v>290</v>
      </c>
      <c r="D256" s="100" t="s">
        <v>463</v>
      </c>
      <c r="E256" s="1003">
        <v>43288</v>
      </c>
      <c r="F256" s="1003">
        <v>44748</v>
      </c>
      <c r="G256" s="101">
        <v>3045</v>
      </c>
      <c r="H256" s="1023">
        <v>44748</v>
      </c>
      <c r="I256" s="94" t="s">
        <v>2051</v>
      </c>
      <c r="J256" s="992">
        <v>33903997</v>
      </c>
      <c r="K256" s="993" t="s">
        <v>291</v>
      </c>
      <c r="L256" s="98" t="s">
        <v>2126</v>
      </c>
      <c r="M256" s="104">
        <v>5075</v>
      </c>
      <c r="N256" s="104">
        <v>60900</v>
      </c>
      <c r="O256" s="144">
        <v>243600</v>
      </c>
      <c r="P256" s="993" t="s">
        <v>292</v>
      </c>
      <c r="Q256" s="1011" t="s">
        <v>2154</v>
      </c>
      <c r="R256" s="1025" t="s">
        <v>34</v>
      </c>
      <c r="S256" s="1025" t="s">
        <v>2124</v>
      </c>
    </row>
    <row r="257" spans="1:21" s="1021" customFormat="1" ht="90" x14ac:dyDescent="0.2">
      <c r="A257" s="98" t="s">
        <v>178</v>
      </c>
      <c r="B257" s="98" t="s">
        <v>2031</v>
      </c>
      <c r="C257" s="98" t="s">
        <v>182</v>
      </c>
      <c r="D257" s="100" t="s">
        <v>462</v>
      </c>
      <c r="E257" s="1003">
        <v>42964</v>
      </c>
      <c r="F257" s="1003">
        <v>44789</v>
      </c>
      <c r="G257" s="101">
        <v>683.92</v>
      </c>
      <c r="H257" s="1023">
        <v>44772</v>
      </c>
      <c r="I257" s="94" t="s">
        <v>2051</v>
      </c>
      <c r="J257" s="992">
        <v>33903944</v>
      </c>
      <c r="K257" s="993" t="s">
        <v>180</v>
      </c>
      <c r="L257" s="98" t="s">
        <v>2126</v>
      </c>
      <c r="M257" s="144">
        <v>569.94000000000005</v>
      </c>
      <c r="N257" s="104">
        <v>13678.560000000009</v>
      </c>
      <c r="O257" s="104">
        <v>31520.159999999963</v>
      </c>
      <c r="P257" s="993" t="s">
        <v>181</v>
      </c>
      <c r="Q257" s="1011" t="s">
        <v>2098</v>
      </c>
      <c r="R257" s="1024" t="s">
        <v>181</v>
      </c>
      <c r="S257" s="1015" t="s">
        <v>2125</v>
      </c>
      <c r="T257" s="1021" t="s">
        <v>2282</v>
      </c>
    </row>
    <row r="258" spans="1:21" s="1021" customFormat="1" ht="60" x14ac:dyDescent="0.2">
      <c r="A258" s="98" t="s">
        <v>1954</v>
      </c>
      <c r="B258" s="98" t="s">
        <v>2031</v>
      </c>
      <c r="C258" s="98" t="s">
        <v>329</v>
      </c>
      <c r="D258" s="100" t="s">
        <v>497</v>
      </c>
      <c r="E258" s="1005">
        <v>43311</v>
      </c>
      <c r="F258" s="1005">
        <v>44771</v>
      </c>
      <c r="G258" s="101">
        <v>14681.25</v>
      </c>
      <c r="H258" s="1023">
        <v>44771</v>
      </c>
      <c r="I258" s="98" t="s">
        <v>1979</v>
      </c>
      <c r="J258" s="992">
        <v>33903907</v>
      </c>
      <c r="K258" s="993" t="s">
        <v>354</v>
      </c>
      <c r="L258" s="98" t="s">
        <v>1950</v>
      </c>
      <c r="M258" s="101">
        <f>N258/12</f>
        <v>17741.25</v>
      </c>
      <c r="N258" s="101">
        <v>212895</v>
      </c>
      <c r="O258" s="101">
        <v>780615</v>
      </c>
      <c r="P258" s="993" t="s">
        <v>328</v>
      </c>
      <c r="Q258" s="1013" t="s">
        <v>2100</v>
      </c>
      <c r="R258" s="984" t="s">
        <v>34</v>
      </c>
      <c r="S258" s="984" t="s">
        <v>485</v>
      </c>
    </row>
    <row r="259" spans="1:21" s="1021" customFormat="1" ht="90" x14ac:dyDescent="0.2">
      <c r="A259" s="98" t="s">
        <v>2078</v>
      </c>
      <c r="B259" s="98" t="s">
        <v>35</v>
      </c>
      <c r="C259" s="124" t="s">
        <v>2197</v>
      </c>
      <c r="D259" s="986" t="s">
        <v>2079</v>
      </c>
      <c r="E259" s="1006">
        <v>44431</v>
      </c>
      <c r="F259" s="1006">
        <v>44795</v>
      </c>
      <c r="G259" s="101">
        <v>3427.15</v>
      </c>
      <c r="H259" s="1029" t="s">
        <v>51</v>
      </c>
      <c r="I259" s="163" t="s">
        <v>2080</v>
      </c>
      <c r="J259" s="992" t="s">
        <v>2081</v>
      </c>
      <c r="K259" s="984" t="s">
        <v>2082</v>
      </c>
      <c r="L259" s="98" t="s">
        <v>2083</v>
      </c>
      <c r="M259" s="117" t="s">
        <v>2024</v>
      </c>
      <c r="N259" s="104">
        <v>68542.89</v>
      </c>
      <c r="O259" s="104">
        <v>68542.89</v>
      </c>
      <c r="P259" s="984" t="s">
        <v>2077</v>
      </c>
      <c r="Q259" s="993" t="s">
        <v>34</v>
      </c>
      <c r="R259" s="984" t="s">
        <v>34</v>
      </c>
      <c r="S259" s="984" t="s">
        <v>34</v>
      </c>
    </row>
    <row r="260" spans="1:21" s="1021" customFormat="1" ht="165" x14ac:dyDescent="0.2">
      <c r="A260" s="108" t="s">
        <v>2119</v>
      </c>
      <c r="B260" s="108" t="s">
        <v>2031</v>
      </c>
      <c r="C260" s="108" t="s">
        <v>344</v>
      </c>
      <c r="D260" s="109" t="s">
        <v>528</v>
      </c>
      <c r="E260" s="1001">
        <v>43747</v>
      </c>
      <c r="F260" s="1001">
        <v>44842</v>
      </c>
      <c r="G260" s="101">
        <v>1500</v>
      </c>
      <c r="H260" s="1023">
        <v>44842</v>
      </c>
      <c r="I260" s="108" t="s">
        <v>2120</v>
      </c>
      <c r="J260" s="989">
        <v>33903902</v>
      </c>
      <c r="K260" s="990" t="s">
        <v>202</v>
      </c>
      <c r="L260" s="98" t="s">
        <v>2095</v>
      </c>
      <c r="M260" s="117" t="s">
        <v>2024</v>
      </c>
      <c r="N260" s="110">
        <v>30000</v>
      </c>
      <c r="O260" s="110">
        <v>90000</v>
      </c>
      <c r="P260" s="990" t="s">
        <v>2107</v>
      </c>
      <c r="Q260" s="989" t="s">
        <v>2118</v>
      </c>
      <c r="R260" s="984" t="s">
        <v>34</v>
      </c>
      <c r="S260" s="984" t="s">
        <v>2170</v>
      </c>
    </row>
    <row r="261" spans="1:21" s="1021" customFormat="1" ht="45.75" customHeight="1" x14ac:dyDescent="0.2">
      <c r="A261" s="98" t="s">
        <v>2114</v>
      </c>
      <c r="B261" s="108" t="s">
        <v>2031</v>
      </c>
      <c r="C261" s="98" t="s">
        <v>2110</v>
      </c>
      <c r="D261" s="100" t="s">
        <v>2111</v>
      </c>
      <c r="E261" s="1005">
        <v>44483</v>
      </c>
      <c r="F261" s="1005">
        <v>44847</v>
      </c>
      <c r="G261" s="101">
        <v>17944.88</v>
      </c>
      <c r="H261" s="1027">
        <v>44934</v>
      </c>
      <c r="I261" s="98" t="s">
        <v>2127</v>
      </c>
      <c r="J261" s="992" t="s">
        <v>2112</v>
      </c>
      <c r="K261" s="984" t="s">
        <v>2113</v>
      </c>
      <c r="L261" s="98" t="s">
        <v>2116</v>
      </c>
      <c r="M261" s="1028">
        <f>N261/12</f>
        <v>29908.133333333331</v>
      </c>
      <c r="N261" s="104">
        <v>358897.6</v>
      </c>
      <c r="O261" s="104">
        <v>358897.6</v>
      </c>
      <c r="P261" s="993" t="s">
        <v>2115</v>
      </c>
      <c r="Q261" s="994" t="s">
        <v>34</v>
      </c>
      <c r="R261" s="984" t="s">
        <v>34</v>
      </c>
      <c r="S261" s="984" t="s">
        <v>2171</v>
      </c>
    </row>
    <row r="262" spans="1:21" s="1021" customFormat="1" ht="240" x14ac:dyDescent="0.2">
      <c r="A262" s="98" t="s">
        <v>2121</v>
      </c>
      <c r="B262" s="98" t="s">
        <v>2031</v>
      </c>
      <c r="C262" s="98" t="s">
        <v>1963</v>
      </c>
      <c r="D262" s="100" t="s">
        <v>621</v>
      </c>
      <c r="E262" s="1003">
        <v>43024</v>
      </c>
      <c r="F262" s="1003">
        <v>44941</v>
      </c>
      <c r="G262" s="101">
        <f>367256.41+1197.7</f>
        <v>368454.11</v>
      </c>
      <c r="H262" s="1023">
        <v>45031</v>
      </c>
      <c r="I262" s="94" t="s">
        <v>2167</v>
      </c>
      <c r="J262" s="992">
        <v>33903913</v>
      </c>
      <c r="K262" s="993" t="s">
        <v>192</v>
      </c>
      <c r="L262" s="94" t="s">
        <v>1988</v>
      </c>
      <c r="M262" s="144">
        <v>8681.52</v>
      </c>
      <c r="N262" s="104">
        <f>M262*12</f>
        <v>104178.24000000001</v>
      </c>
      <c r="O262" s="144">
        <v>642865.93000000028</v>
      </c>
      <c r="P262" s="993" t="s">
        <v>517</v>
      </c>
      <c r="Q262" s="1008" t="s">
        <v>2206</v>
      </c>
      <c r="R262" s="1015" t="s">
        <v>2207</v>
      </c>
      <c r="S262" s="984" t="s">
        <v>480</v>
      </c>
    </row>
    <row r="263" spans="1:21" s="1021" customFormat="1" ht="90" x14ac:dyDescent="0.25">
      <c r="A263" s="98" t="s">
        <v>2216</v>
      </c>
      <c r="B263" s="98" t="s">
        <v>2031</v>
      </c>
      <c r="C263" s="98" t="s">
        <v>2217</v>
      </c>
      <c r="D263" s="100" t="s">
        <v>2218</v>
      </c>
      <c r="E263" s="1005">
        <v>44876</v>
      </c>
      <c r="F263" s="1002">
        <v>44905</v>
      </c>
      <c r="G263" s="125">
        <v>2285</v>
      </c>
      <c r="H263" s="1027">
        <v>44933</v>
      </c>
      <c r="I263" s="31" t="s">
        <v>2219</v>
      </c>
      <c r="J263" s="992" t="s">
        <v>2220</v>
      </c>
      <c r="K263" s="993" t="s">
        <v>2221</v>
      </c>
      <c r="L263" s="124"/>
      <c r="M263" s="104" t="s">
        <v>2025</v>
      </c>
      <c r="N263" s="1036">
        <v>45700</v>
      </c>
      <c r="O263" s="1036">
        <v>45700</v>
      </c>
      <c r="P263" s="993" t="s">
        <v>2222</v>
      </c>
      <c r="Q263" s="1025" t="s">
        <v>34</v>
      </c>
      <c r="R263" s="1025" t="s">
        <v>34</v>
      </c>
      <c r="S263" s="1025" t="s">
        <v>34</v>
      </c>
    </row>
    <row r="264" spans="1:21" s="1021" customFormat="1" ht="60" x14ac:dyDescent="0.2">
      <c r="A264" s="163" t="s">
        <v>56</v>
      </c>
      <c r="B264" s="163" t="s">
        <v>2031</v>
      </c>
      <c r="C264" s="112" t="s">
        <v>2202</v>
      </c>
      <c r="D264" s="984" t="s">
        <v>2141</v>
      </c>
      <c r="E264" s="1003">
        <v>44553</v>
      </c>
      <c r="F264" s="1005">
        <v>44917</v>
      </c>
      <c r="G264" s="1012" t="s">
        <v>34</v>
      </c>
      <c r="H264" s="1023" t="s">
        <v>34</v>
      </c>
      <c r="I264" s="118" t="s">
        <v>1982</v>
      </c>
      <c r="J264" s="992" t="s">
        <v>2169</v>
      </c>
      <c r="K264" s="984" t="s">
        <v>2181</v>
      </c>
      <c r="L264" s="98" t="s">
        <v>1950</v>
      </c>
      <c r="M264" s="104" t="s">
        <v>2024</v>
      </c>
      <c r="N264" s="104">
        <v>15725008</v>
      </c>
      <c r="O264" s="104">
        <f>N264</f>
        <v>15725008</v>
      </c>
      <c r="P264" s="984" t="s">
        <v>2143</v>
      </c>
      <c r="Q264" s="1025" t="s">
        <v>34</v>
      </c>
      <c r="R264" s="1025" t="s">
        <v>34</v>
      </c>
      <c r="S264" s="1025" t="s">
        <v>34</v>
      </c>
    </row>
    <row r="265" spans="1:21" s="1021" customFormat="1" ht="30" x14ac:dyDescent="0.2">
      <c r="A265" s="1020" t="s">
        <v>2224</v>
      </c>
      <c r="B265" s="999" t="s">
        <v>2031</v>
      </c>
      <c r="C265" s="1020" t="s">
        <v>2225</v>
      </c>
      <c r="D265" s="100" t="s">
        <v>2226</v>
      </c>
      <c r="E265" s="1005">
        <v>44889</v>
      </c>
      <c r="F265" s="1005">
        <v>44918</v>
      </c>
      <c r="G265" s="995" t="s">
        <v>170</v>
      </c>
      <c r="H265" s="1023" t="s">
        <v>170</v>
      </c>
      <c r="I265" s="124"/>
      <c r="J265" s="993">
        <v>33903927</v>
      </c>
      <c r="K265" s="993" t="s">
        <v>2227</v>
      </c>
      <c r="L265" s="1020"/>
      <c r="M265" s="1012" t="s">
        <v>2025</v>
      </c>
      <c r="N265" s="1012">
        <v>66000</v>
      </c>
      <c r="O265" s="101">
        <v>66000</v>
      </c>
      <c r="P265" s="993" t="s">
        <v>2228</v>
      </c>
      <c r="Q265" s="993" t="s">
        <v>34</v>
      </c>
      <c r="R265" s="984" t="s">
        <v>34</v>
      </c>
      <c r="S265" s="984" t="s">
        <v>34</v>
      </c>
    </row>
    <row r="266" spans="1:21" s="1021" customFormat="1" ht="150" x14ac:dyDescent="0.2">
      <c r="A266" s="108" t="s">
        <v>2122</v>
      </c>
      <c r="B266" s="108" t="s">
        <v>2032</v>
      </c>
      <c r="C266" s="98" t="s">
        <v>311</v>
      </c>
      <c r="D266" s="100" t="s">
        <v>512</v>
      </c>
      <c r="E266" s="1003">
        <v>43374</v>
      </c>
      <c r="F266" s="1003">
        <v>44926</v>
      </c>
      <c r="G266" s="101">
        <v>21117.81</v>
      </c>
      <c r="H266" s="1023">
        <v>44834</v>
      </c>
      <c r="I266" s="94" t="s">
        <v>2200</v>
      </c>
      <c r="J266" s="992">
        <v>33903968</v>
      </c>
      <c r="K266" s="993" t="s">
        <v>71</v>
      </c>
      <c r="L266" s="98" t="s">
        <v>2145</v>
      </c>
      <c r="M266" s="130">
        <v>35196.35</v>
      </c>
      <c r="N266" s="104">
        <v>422356.2</v>
      </c>
      <c r="O266" s="104">
        <v>1795013.85</v>
      </c>
      <c r="P266" s="993" t="s">
        <v>312</v>
      </c>
      <c r="Q266" s="1008" t="s">
        <v>2199</v>
      </c>
      <c r="R266" s="1025" t="s">
        <v>34</v>
      </c>
      <c r="S266" s="1025" t="s">
        <v>34</v>
      </c>
      <c r="U266" s="1037"/>
    </row>
    <row r="267" spans="1:21" s="1021" customFormat="1" ht="90" x14ac:dyDescent="0.2">
      <c r="A267" s="999" t="s">
        <v>2059</v>
      </c>
      <c r="B267" s="999" t="s">
        <v>2031</v>
      </c>
      <c r="C267" s="999" t="s">
        <v>2060</v>
      </c>
      <c r="D267" s="113" t="s">
        <v>2061</v>
      </c>
      <c r="E267" s="1005">
        <v>44378</v>
      </c>
      <c r="F267" s="1005">
        <v>44926</v>
      </c>
      <c r="G267" s="996">
        <v>385</v>
      </c>
      <c r="H267" s="1029" t="s">
        <v>51</v>
      </c>
      <c r="I267" s="988" t="s">
        <v>2064</v>
      </c>
      <c r="J267" s="992">
        <v>33903918</v>
      </c>
      <c r="K267" s="993" t="s">
        <v>2063</v>
      </c>
      <c r="L267" s="988" t="s">
        <v>1960</v>
      </c>
      <c r="M267" s="104" t="s">
        <v>554</v>
      </c>
      <c r="N267" s="104">
        <v>7700</v>
      </c>
      <c r="O267" s="104">
        <v>7700</v>
      </c>
      <c r="P267" s="993" t="s">
        <v>2062</v>
      </c>
      <c r="Q267" s="993" t="s">
        <v>34</v>
      </c>
      <c r="R267" s="984" t="s">
        <v>34</v>
      </c>
      <c r="S267" s="984" t="s">
        <v>34</v>
      </c>
      <c r="U267" s="1037"/>
    </row>
    <row r="268" spans="1:21" s="1032" customFormat="1" ht="240" x14ac:dyDescent="0.2">
      <c r="A268" s="98" t="s">
        <v>191</v>
      </c>
      <c r="B268" s="98" t="s">
        <v>2031</v>
      </c>
      <c r="C268" s="98" t="s">
        <v>1963</v>
      </c>
      <c r="D268" s="100" t="s">
        <v>621</v>
      </c>
      <c r="E268" s="1005">
        <v>43024</v>
      </c>
      <c r="F268" s="1005">
        <v>44896</v>
      </c>
      <c r="G268" s="101">
        <f>367256.41+1197.7</f>
        <v>368454.11</v>
      </c>
      <c r="H268" s="1023">
        <v>45031</v>
      </c>
      <c r="I268" s="98" t="s">
        <v>2167</v>
      </c>
      <c r="J268" s="992">
        <v>33903913</v>
      </c>
      <c r="K268" s="993" t="s">
        <v>192</v>
      </c>
      <c r="L268" s="98" t="s">
        <v>2239</v>
      </c>
      <c r="M268" s="996">
        <v>8681.52</v>
      </c>
      <c r="N268" s="101">
        <f>M268*12</f>
        <v>104178.24000000001</v>
      </c>
      <c r="O268" s="996">
        <v>642865.93000000028</v>
      </c>
      <c r="P268" s="993" t="s">
        <v>517</v>
      </c>
      <c r="Q268" s="992" t="s">
        <v>2364</v>
      </c>
      <c r="R268" s="1015" t="s">
        <v>2207</v>
      </c>
      <c r="S268" s="984" t="s">
        <v>480</v>
      </c>
    </row>
    <row r="269" spans="1:21" s="1021" customFormat="1" ht="105" x14ac:dyDescent="0.2">
      <c r="A269" s="112" t="s">
        <v>1933</v>
      </c>
      <c r="B269" s="112" t="s">
        <v>2031</v>
      </c>
      <c r="C269" s="112" t="s">
        <v>1968</v>
      </c>
      <c r="D269" s="132" t="s">
        <v>1934</v>
      </c>
      <c r="E269" s="1004">
        <v>44217</v>
      </c>
      <c r="F269" s="1004">
        <v>44946</v>
      </c>
      <c r="G269" s="101">
        <v>18935.77</v>
      </c>
      <c r="H269" s="1023">
        <v>45036</v>
      </c>
      <c r="I269" s="116" t="s">
        <v>2139</v>
      </c>
      <c r="J269" s="991">
        <v>33904010</v>
      </c>
      <c r="K269" s="995" t="s">
        <v>365</v>
      </c>
      <c r="L269" s="98" t="s">
        <v>1958</v>
      </c>
      <c r="M269" s="104" t="s">
        <v>2024</v>
      </c>
      <c r="N269" s="104">
        <v>378715.44</v>
      </c>
      <c r="O269" s="104">
        <v>757430.88</v>
      </c>
      <c r="P269" s="995" t="s">
        <v>1940</v>
      </c>
      <c r="Q269" s="1125" t="s">
        <v>2392</v>
      </c>
      <c r="R269" s="1010" t="s">
        <v>2190</v>
      </c>
      <c r="S269" s="1010" t="s">
        <v>34</v>
      </c>
      <c r="U269" s="1037"/>
    </row>
    <row r="270" spans="1:21" s="1021" customFormat="1" ht="150" x14ac:dyDescent="0.2">
      <c r="A270" s="108" t="s">
        <v>2122</v>
      </c>
      <c r="B270" s="108" t="s">
        <v>2032</v>
      </c>
      <c r="C270" s="98" t="s">
        <v>311</v>
      </c>
      <c r="D270" s="100" t="s">
        <v>512</v>
      </c>
      <c r="E270" s="1003">
        <v>43374</v>
      </c>
      <c r="F270" s="1003">
        <v>44926</v>
      </c>
      <c r="G270" s="101">
        <v>21117.81</v>
      </c>
      <c r="H270" s="1023">
        <v>44834</v>
      </c>
      <c r="I270" s="94" t="s">
        <v>2200</v>
      </c>
      <c r="J270" s="992">
        <v>33903968</v>
      </c>
      <c r="K270" s="993" t="s">
        <v>71</v>
      </c>
      <c r="L270" s="98" t="s">
        <v>2145</v>
      </c>
      <c r="M270" s="130">
        <v>35196.35</v>
      </c>
      <c r="N270" s="104">
        <v>422356.2</v>
      </c>
      <c r="O270" s="104">
        <v>1795013.85</v>
      </c>
      <c r="P270" s="993" t="s">
        <v>312</v>
      </c>
      <c r="Q270" s="1008" t="s">
        <v>2199</v>
      </c>
      <c r="R270" s="1025" t="s">
        <v>34</v>
      </c>
      <c r="S270" s="1025" t="s">
        <v>34</v>
      </c>
    </row>
    <row r="271" spans="1:21" s="1021" customFormat="1" ht="75" x14ac:dyDescent="0.2">
      <c r="A271" s="98" t="s">
        <v>2240</v>
      </c>
      <c r="B271" s="98" t="s">
        <v>2031</v>
      </c>
      <c r="C271" s="98" t="s">
        <v>2287</v>
      </c>
      <c r="D271" s="109" t="s">
        <v>2242</v>
      </c>
      <c r="E271" s="1001">
        <v>44826</v>
      </c>
      <c r="F271" s="1003">
        <v>45190</v>
      </c>
      <c r="G271" s="1023" t="s">
        <v>34</v>
      </c>
      <c r="H271" s="1023" t="s">
        <v>34</v>
      </c>
      <c r="I271" s="1038" t="s">
        <v>2249</v>
      </c>
      <c r="J271" s="992">
        <v>33903301</v>
      </c>
      <c r="K271" s="993" t="s">
        <v>2243</v>
      </c>
      <c r="L271" s="94" t="s">
        <v>2244</v>
      </c>
      <c r="M271" s="104">
        <v>29999.94</v>
      </c>
      <c r="N271" s="104">
        <v>29999.94</v>
      </c>
      <c r="O271" s="104">
        <v>29999.94</v>
      </c>
      <c r="P271" s="993" t="s">
        <v>2245</v>
      </c>
      <c r="Q271" s="1025" t="s">
        <v>34</v>
      </c>
      <c r="R271" s="1025" t="s">
        <v>34</v>
      </c>
      <c r="S271" s="992" t="s">
        <v>2281</v>
      </c>
    </row>
    <row r="272" spans="1:21" s="1021" customFormat="1" ht="180" x14ac:dyDescent="0.2">
      <c r="A272" s="98" t="s">
        <v>211</v>
      </c>
      <c r="B272" s="98" t="s">
        <v>2031</v>
      </c>
      <c r="C272" s="163" t="s">
        <v>1931</v>
      </c>
      <c r="D272" s="986" t="s">
        <v>1932</v>
      </c>
      <c r="E272" s="1006">
        <v>44230</v>
      </c>
      <c r="F272" s="1006">
        <v>44959</v>
      </c>
      <c r="G272" s="101">
        <v>582.39</v>
      </c>
      <c r="H272" s="1023">
        <v>44960</v>
      </c>
      <c r="I272" s="163" t="s">
        <v>2048</v>
      </c>
      <c r="J272" s="992">
        <v>33903910</v>
      </c>
      <c r="K272" s="993" t="s">
        <v>213</v>
      </c>
      <c r="L272" s="98" t="s">
        <v>1952</v>
      </c>
      <c r="M272" s="147" t="s">
        <v>2025</v>
      </c>
      <c r="N272" s="104">
        <v>11647.86</v>
      </c>
      <c r="O272" s="104">
        <f>12296.4+11647.86</f>
        <v>23944.260000000002</v>
      </c>
      <c r="P272" s="984" t="s">
        <v>1947</v>
      </c>
      <c r="Q272" s="993" t="s">
        <v>2140</v>
      </c>
      <c r="R272" s="984" t="s">
        <v>34</v>
      </c>
      <c r="S272" s="984" t="s">
        <v>34</v>
      </c>
    </row>
    <row r="273" spans="1:22" s="1021" customFormat="1" ht="78.75" x14ac:dyDescent="0.2">
      <c r="A273" s="1043" t="s">
        <v>396</v>
      </c>
      <c r="B273" s="1043" t="s">
        <v>2031</v>
      </c>
      <c r="C273" s="1043" t="s">
        <v>451</v>
      </c>
      <c r="D273" s="1044" t="s">
        <v>453</v>
      </c>
      <c r="E273" s="1045">
        <v>43539</v>
      </c>
      <c r="F273" s="1045">
        <v>44823</v>
      </c>
      <c r="G273" s="1046">
        <v>495</v>
      </c>
      <c r="H273" s="1047" t="s">
        <v>51</v>
      </c>
      <c r="I273" s="1043" t="s">
        <v>1969</v>
      </c>
      <c r="J273" s="1048">
        <v>33903997</v>
      </c>
      <c r="K273" s="1049" t="s">
        <v>397</v>
      </c>
      <c r="L273" s="1043" t="s">
        <v>1949</v>
      </c>
      <c r="M273" s="1050">
        <v>618.75</v>
      </c>
      <c r="N273" s="1050">
        <v>7425</v>
      </c>
      <c r="O273" s="1051">
        <v>33268.129999999997</v>
      </c>
      <c r="P273" s="1049" t="s">
        <v>398</v>
      </c>
      <c r="Q273" s="1048" t="s">
        <v>2155</v>
      </c>
      <c r="R273" s="1052" t="s">
        <v>34</v>
      </c>
      <c r="S273" s="1053" t="s">
        <v>476</v>
      </c>
    </row>
    <row r="274" spans="1:22" s="1021" customFormat="1" ht="94.5" x14ac:dyDescent="0.2">
      <c r="A274" s="1081" t="s">
        <v>1955</v>
      </c>
      <c r="B274" s="1081" t="s">
        <v>2031</v>
      </c>
      <c r="C274" s="1082" t="s">
        <v>2275</v>
      </c>
      <c r="D274" s="1066" t="s">
        <v>2160</v>
      </c>
      <c r="E274" s="1067">
        <v>44614</v>
      </c>
      <c r="F274" s="1067">
        <v>44978</v>
      </c>
      <c r="G274" s="1083">
        <v>576.9</v>
      </c>
      <c r="H274" s="1084" t="s">
        <v>51</v>
      </c>
      <c r="I274" s="1065" t="s">
        <v>2223</v>
      </c>
      <c r="J274" s="1071">
        <v>33904024</v>
      </c>
      <c r="K274" s="1071" t="s">
        <v>2161</v>
      </c>
      <c r="L274" s="1082" t="s">
        <v>2162</v>
      </c>
      <c r="M274" s="1069" t="s">
        <v>2025</v>
      </c>
      <c r="N274" s="1069">
        <v>11538</v>
      </c>
      <c r="O274" s="1046">
        <f>N274</f>
        <v>11538</v>
      </c>
      <c r="P274" s="1071" t="s">
        <v>1939</v>
      </c>
      <c r="Q274" s="1071" t="s">
        <v>2366</v>
      </c>
      <c r="R274" s="1053" t="s">
        <v>34</v>
      </c>
      <c r="S274" s="1053" t="s">
        <v>34</v>
      </c>
    </row>
    <row r="275" spans="1:22" s="1021" customFormat="1" ht="47.25" x14ac:dyDescent="0.2">
      <c r="A275" s="1103" t="s">
        <v>56</v>
      </c>
      <c r="B275" s="1103" t="s">
        <v>2031</v>
      </c>
      <c r="C275" s="1054" t="s">
        <v>2203</v>
      </c>
      <c r="D275" s="1053" t="s">
        <v>2142</v>
      </c>
      <c r="E275" s="1067">
        <v>44603</v>
      </c>
      <c r="F275" s="1068">
        <v>44967</v>
      </c>
      <c r="G275" s="1069" t="s">
        <v>34</v>
      </c>
      <c r="H275" s="1056" t="s">
        <v>34</v>
      </c>
      <c r="I275" s="1104" t="s">
        <v>1982</v>
      </c>
      <c r="J275" s="1070" t="s">
        <v>2169</v>
      </c>
      <c r="K275" s="1053" t="s">
        <v>2181</v>
      </c>
      <c r="L275" s="1065" t="s">
        <v>1950</v>
      </c>
      <c r="M275" s="1078" t="s">
        <v>2024</v>
      </c>
      <c r="N275" s="1078">
        <v>2394960</v>
      </c>
      <c r="O275" s="1078">
        <f>N275</f>
        <v>2394960</v>
      </c>
      <c r="P275" s="1053" t="s">
        <v>2144</v>
      </c>
      <c r="Q275" s="1076" t="s">
        <v>34</v>
      </c>
      <c r="R275" s="1076" t="s">
        <v>34</v>
      </c>
      <c r="S275" s="1076" t="s">
        <v>2180</v>
      </c>
      <c r="U275" s="1037"/>
    </row>
    <row r="276" spans="1:22" s="1021" customFormat="1" ht="78.75" x14ac:dyDescent="0.25">
      <c r="A276" s="1082" t="s">
        <v>2208</v>
      </c>
      <c r="B276" s="1085" t="s">
        <v>2031</v>
      </c>
      <c r="C276" s="1082" t="s">
        <v>2209</v>
      </c>
      <c r="D276" s="1066" t="s">
        <v>2210</v>
      </c>
      <c r="E276" s="1067">
        <v>44813</v>
      </c>
      <c r="F276" s="1067">
        <f>E276+180</f>
        <v>44993</v>
      </c>
      <c r="G276" s="1083">
        <v>14500</v>
      </c>
      <c r="H276" s="1084">
        <v>44992</v>
      </c>
      <c r="I276" s="1098" t="s">
        <v>2272</v>
      </c>
      <c r="J276" s="1071">
        <v>33903501</v>
      </c>
      <c r="K276" s="1071" t="s">
        <v>2211</v>
      </c>
      <c r="L276" s="1082" t="s">
        <v>2212</v>
      </c>
      <c r="M276" s="1086" t="s">
        <v>2213</v>
      </c>
      <c r="N276" s="1069">
        <v>290000</v>
      </c>
      <c r="O276" s="1069">
        <v>290000</v>
      </c>
      <c r="P276" s="1071" t="s">
        <v>2214</v>
      </c>
      <c r="Q276" s="1071" t="s">
        <v>34</v>
      </c>
      <c r="R276" s="1053" t="s">
        <v>34</v>
      </c>
      <c r="S276" s="1087" t="s">
        <v>2215</v>
      </c>
    </row>
    <row r="277" spans="1:22" s="1032" customFormat="1" ht="126" x14ac:dyDescent="0.25">
      <c r="A277" s="1081" t="s">
        <v>2146</v>
      </c>
      <c r="B277" s="1043" t="s">
        <v>2031</v>
      </c>
      <c r="C277" s="1081" t="s">
        <v>2147</v>
      </c>
      <c r="D277" s="1097" t="s">
        <v>2148</v>
      </c>
      <c r="E277" s="1067">
        <v>44636</v>
      </c>
      <c r="F277" s="1067">
        <v>45000</v>
      </c>
      <c r="G277" s="1046">
        <v>28730</v>
      </c>
      <c r="H277" s="1047" t="s">
        <v>51</v>
      </c>
      <c r="I277" s="1098" t="s">
        <v>2149</v>
      </c>
      <c r="J277" s="1070" t="s">
        <v>2150</v>
      </c>
      <c r="K277" s="1071" t="s">
        <v>2151</v>
      </c>
      <c r="L277" s="1059" t="s">
        <v>2152</v>
      </c>
      <c r="M277" s="1078">
        <f>N277/12</f>
        <v>47883.333333333336</v>
      </c>
      <c r="N277" s="1078">
        <v>574600</v>
      </c>
      <c r="O277" s="1078">
        <f>N277</f>
        <v>574600</v>
      </c>
      <c r="P277" s="1071" t="s">
        <v>2153</v>
      </c>
      <c r="Q277" s="1076" t="s">
        <v>34</v>
      </c>
      <c r="R277" s="1076" t="s">
        <v>34</v>
      </c>
      <c r="S277" s="1076" t="s">
        <v>2166</v>
      </c>
    </row>
    <row r="278" spans="1:22" s="1021" customFormat="1" ht="78.75" x14ac:dyDescent="0.2">
      <c r="A278" s="1054" t="s">
        <v>389</v>
      </c>
      <c r="B278" s="1054" t="s">
        <v>2032</v>
      </c>
      <c r="C278" s="1054" t="s">
        <v>390</v>
      </c>
      <c r="D278" s="1055" t="s">
        <v>34</v>
      </c>
      <c r="E278" s="1055" t="s">
        <v>34</v>
      </c>
      <c r="F278" s="1055" t="s">
        <v>34</v>
      </c>
      <c r="G278" s="1055" t="s">
        <v>34</v>
      </c>
      <c r="H278" s="1056" t="s">
        <v>34</v>
      </c>
      <c r="I278" s="1057" t="s">
        <v>1970</v>
      </c>
      <c r="J278" s="1058">
        <v>33903950</v>
      </c>
      <c r="K278" s="1058" t="s">
        <v>391</v>
      </c>
      <c r="L278" s="1059" t="s">
        <v>2022</v>
      </c>
      <c r="M278" s="1060" t="s">
        <v>454</v>
      </c>
      <c r="N278" s="1061" t="s">
        <v>1993</v>
      </c>
      <c r="O278" s="1062" t="s">
        <v>34</v>
      </c>
      <c r="P278" s="1058" t="s">
        <v>2047</v>
      </c>
      <c r="Q278" s="1063" t="s">
        <v>34</v>
      </c>
      <c r="R278" s="1063" t="s">
        <v>34</v>
      </c>
      <c r="S278" s="1064" t="s">
        <v>2205</v>
      </c>
      <c r="U278" s="1037"/>
    </row>
    <row r="279" spans="1:22" s="1021" customFormat="1" ht="110.25" x14ac:dyDescent="0.2">
      <c r="A279" s="1065" t="s">
        <v>195</v>
      </c>
      <c r="B279" s="1065" t="s">
        <v>2033</v>
      </c>
      <c r="C279" s="1065" t="s">
        <v>2274</v>
      </c>
      <c r="D279" s="1066" t="s">
        <v>456</v>
      </c>
      <c r="E279" s="1072">
        <v>43018</v>
      </c>
      <c r="F279" s="1072">
        <v>44984</v>
      </c>
      <c r="G279" s="1046">
        <v>219891.06</v>
      </c>
      <c r="H279" s="1056">
        <v>45301</v>
      </c>
      <c r="I279" s="1074" t="s">
        <v>1972</v>
      </c>
      <c r="J279" s="1070">
        <v>33903912</v>
      </c>
      <c r="K279" s="1071" t="s">
        <v>197</v>
      </c>
      <c r="L279" s="1077" t="s">
        <v>2030</v>
      </c>
      <c r="M279" s="1078">
        <v>366485.1</v>
      </c>
      <c r="N279" s="1078">
        <v>4397821.2</v>
      </c>
      <c r="O279" s="1051">
        <v>18553132.48</v>
      </c>
      <c r="P279" s="1071" t="s">
        <v>198</v>
      </c>
      <c r="Q279" s="1079" t="s">
        <v>2290</v>
      </c>
      <c r="R279" s="1080" t="s">
        <v>2105</v>
      </c>
      <c r="S279" s="1053" t="s">
        <v>477</v>
      </c>
    </row>
    <row r="280" spans="1:22" s="1021" customFormat="1" ht="47.25" customHeight="1" x14ac:dyDescent="0.2">
      <c r="A280" s="1065" t="s">
        <v>45</v>
      </c>
      <c r="B280" s="1065" t="s">
        <v>2033</v>
      </c>
      <c r="C280" s="1065" t="s">
        <v>2276</v>
      </c>
      <c r="D280" s="1066" t="s">
        <v>495</v>
      </c>
      <c r="E280" s="1072">
        <v>42881</v>
      </c>
      <c r="F280" s="1072">
        <v>45071</v>
      </c>
      <c r="G280" s="1046">
        <v>27824.38</v>
      </c>
      <c r="H280" s="1056">
        <v>45162</v>
      </c>
      <c r="I280" s="1074" t="s">
        <v>1978</v>
      </c>
      <c r="J280" s="1070">
        <v>33903938</v>
      </c>
      <c r="K280" s="1071" t="s">
        <v>47</v>
      </c>
      <c r="L280" s="1074" t="s">
        <v>2264</v>
      </c>
      <c r="M280" s="1046">
        <v>46373.959201931662</v>
      </c>
      <c r="N280" s="1078">
        <v>556487.51042317995</v>
      </c>
      <c r="O280" s="1051">
        <v>2657042.04</v>
      </c>
      <c r="P280" s="1071" t="s">
        <v>2023</v>
      </c>
      <c r="Q280" s="1079" t="s">
        <v>2168</v>
      </c>
      <c r="R280" s="1080" t="s">
        <v>2001</v>
      </c>
      <c r="S280" s="1053" t="s">
        <v>483</v>
      </c>
    </row>
    <row r="281" spans="1:22" s="1021" customFormat="1" ht="157.5" x14ac:dyDescent="0.2">
      <c r="A281" s="1065" t="s">
        <v>211</v>
      </c>
      <c r="B281" s="1065" t="s">
        <v>2031</v>
      </c>
      <c r="C281" s="1103" t="s">
        <v>2193</v>
      </c>
      <c r="D281" s="1112" t="s">
        <v>2194</v>
      </c>
      <c r="E281" s="1105">
        <v>44769</v>
      </c>
      <c r="F281" s="1105">
        <v>45113</v>
      </c>
      <c r="G281" s="1046">
        <v>475</v>
      </c>
      <c r="H281" s="1084">
        <v>45214</v>
      </c>
      <c r="I281" s="1117" t="s">
        <v>2195</v>
      </c>
      <c r="J281" s="1070">
        <v>33903910</v>
      </c>
      <c r="K281" s="1071" t="s">
        <v>213</v>
      </c>
      <c r="L281" s="1074" t="s">
        <v>2265</v>
      </c>
      <c r="M281" s="1113" t="s">
        <v>2025</v>
      </c>
      <c r="N281" s="1046">
        <v>9500</v>
      </c>
      <c r="O281" s="1046">
        <v>9500</v>
      </c>
      <c r="P281" s="1053" t="s">
        <v>2196</v>
      </c>
      <c r="Q281" s="1053" t="s">
        <v>2296</v>
      </c>
      <c r="R281" s="1053" t="s">
        <v>34</v>
      </c>
      <c r="S281" s="1053" t="s">
        <v>34</v>
      </c>
    </row>
    <row r="282" spans="1:22" s="1021" customFormat="1" ht="78.75" customHeight="1" x14ac:dyDescent="0.2">
      <c r="A282" s="1065" t="s">
        <v>2183</v>
      </c>
      <c r="B282" s="1065" t="s">
        <v>2031</v>
      </c>
      <c r="C282" s="1065" t="s">
        <v>2184</v>
      </c>
      <c r="D282" s="1066" t="s">
        <v>2185</v>
      </c>
      <c r="E282" s="1067">
        <v>44761</v>
      </c>
      <c r="F282" s="1067">
        <v>45125</v>
      </c>
      <c r="G282" s="1046">
        <v>654.12</v>
      </c>
      <c r="H282" s="1056">
        <v>45126</v>
      </c>
      <c r="I282" s="1065" t="s">
        <v>2186</v>
      </c>
      <c r="J282" s="1070" t="s">
        <v>2187</v>
      </c>
      <c r="K282" s="1071" t="s">
        <v>2188</v>
      </c>
      <c r="L282" s="1074" t="s">
        <v>2265</v>
      </c>
      <c r="M282" s="1051" t="s">
        <v>2024</v>
      </c>
      <c r="N282" s="1051">
        <v>13082.4</v>
      </c>
      <c r="O282" s="1051">
        <f>N282</f>
        <v>13082.4</v>
      </c>
      <c r="P282" s="1071" t="s">
        <v>2189</v>
      </c>
      <c r="Q282" s="1071" t="s">
        <v>2297</v>
      </c>
      <c r="R282" s="1071" t="s">
        <v>34</v>
      </c>
      <c r="S282" s="1071" t="s">
        <v>34</v>
      </c>
    </row>
    <row r="283" spans="1:22" s="1021" customFormat="1" ht="189" x14ac:dyDescent="0.2">
      <c r="A283" s="1065" t="s">
        <v>1953</v>
      </c>
      <c r="B283" s="1065" t="s">
        <v>2031</v>
      </c>
      <c r="C283" s="1054" t="s">
        <v>2302</v>
      </c>
      <c r="D283" s="1066" t="s">
        <v>503</v>
      </c>
      <c r="E283" s="1072">
        <v>43668</v>
      </c>
      <c r="F283" s="1072">
        <v>45128</v>
      </c>
      <c r="G283" s="1046">
        <v>101337.5</v>
      </c>
      <c r="H283" s="1056">
        <v>45220</v>
      </c>
      <c r="I283" s="1092" t="s">
        <v>2101</v>
      </c>
      <c r="J283" s="1070">
        <v>33903941</v>
      </c>
      <c r="K283" s="1073" t="s">
        <v>443</v>
      </c>
      <c r="L283" s="1043" t="s">
        <v>2312</v>
      </c>
      <c r="M283" s="1078">
        <v>168895.83333333299</v>
      </c>
      <c r="N283" s="1078">
        <v>2026750</v>
      </c>
      <c r="O283" s="1078">
        <v>7296300.0033333329</v>
      </c>
      <c r="P283" s="1071" t="s">
        <v>444</v>
      </c>
      <c r="Q283" s="1096" t="s">
        <v>2295</v>
      </c>
      <c r="R283" s="1076" t="s">
        <v>34</v>
      </c>
      <c r="S283" s="1076" t="s">
        <v>34</v>
      </c>
    </row>
    <row r="284" spans="1:22" ht="141.75" x14ac:dyDescent="0.2">
      <c r="A284" s="1065" t="s">
        <v>362</v>
      </c>
      <c r="B284" s="1065" t="s">
        <v>2033</v>
      </c>
      <c r="C284" s="1065" t="s">
        <v>2288</v>
      </c>
      <c r="D284" s="1066" t="s">
        <v>494</v>
      </c>
      <c r="E284" s="1072">
        <v>43654</v>
      </c>
      <c r="F284" s="1072">
        <v>45260</v>
      </c>
      <c r="G284" s="1046">
        <v>366158.23</v>
      </c>
      <c r="H284" s="1056">
        <v>45359</v>
      </c>
      <c r="I284" s="1074" t="s">
        <v>1978</v>
      </c>
      <c r="J284" s="1070">
        <v>33903938</v>
      </c>
      <c r="K284" s="1071" t="s">
        <v>47</v>
      </c>
      <c r="L284" s="1074" t="s">
        <v>2264</v>
      </c>
      <c r="M284" s="1078">
        <v>610263.71</v>
      </c>
      <c r="N284" s="1078">
        <v>7323164.5199999996</v>
      </c>
      <c r="O284" s="1078">
        <v>31837626.260000002</v>
      </c>
      <c r="P284" s="1071" t="s">
        <v>2182</v>
      </c>
      <c r="Q284" s="1079" t="s">
        <v>2365</v>
      </c>
      <c r="R284" s="1076" t="s">
        <v>34</v>
      </c>
      <c r="S284" s="1053" t="s">
        <v>482</v>
      </c>
      <c r="T284" s="994" t="s">
        <v>2073</v>
      </c>
      <c r="U284" s="1008" t="s">
        <v>2073</v>
      </c>
    </row>
    <row r="285" spans="1:22" ht="78.75" x14ac:dyDescent="0.25">
      <c r="A285" s="1043" t="s">
        <v>2121</v>
      </c>
      <c r="B285" s="1043" t="s">
        <v>2033</v>
      </c>
      <c r="C285" s="1098" t="s">
        <v>2017</v>
      </c>
      <c r="D285" s="1044" t="s">
        <v>2018</v>
      </c>
      <c r="E285" s="1072">
        <v>44062</v>
      </c>
      <c r="F285" s="1072">
        <v>45156</v>
      </c>
      <c r="G285" s="1056" t="s">
        <v>34</v>
      </c>
      <c r="H285" s="1056" t="s">
        <v>34</v>
      </c>
      <c r="I285" s="1121" t="s">
        <v>2271</v>
      </c>
      <c r="J285" s="1073" t="s">
        <v>2019</v>
      </c>
      <c r="K285" s="1071" t="s">
        <v>2020</v>
      </c>
      <c r="L285" s="1074" t="s">
        <v>2285</v>
      </c>
      <c r="M285" s="1051">
        <v>92131.199999999997</v>
      </c>
      <c r="N285" s="1051">
        <f>M285*12</f>
        <v>1105574.3999999999</v>
      </c>
      <c r="O285" s="1051">
        <v>3015231.8400000003</v>
      </c>
      <c r="P285" s="1073" t="s">
        <v>2021</v>
      </c>
      <c r="Q285" s="1079" t="s">
        <v>2348</v>
      </c>
      <c r="R285" s="1079" t="s">
        <v>2289</v>
      </c>
      <c r="S285" s="1076" t="s">
        <v>2097</v>
      </c>
      <c r="T285" s="994" t="s">
        <v>2349</v>
      </c>
      <c r="U285" s="1008" t="s">
        <v>2352</v>
      </c>
    </row>
    <row r="286" spans="1:22" ht="78.75" x14ac:dyDescent="0.2">
      <c r="A286" s="1082" t="s">
        <v>2229</v>
      </c>
      <c r="B286" s="1081" t="s">
        <v>2031</v>
      </c>
      <c r="C286" s="1082" t="s">
        <v>2230</v>
      </c>
      <c r="D286" s="1066" t="s">
        <v>2291</v>
      </c>
      <c r="E286" s="1067">
        <v>44848</v>
      </c>
      <c r="F286" s="1067">
        <v>45212</v>
      </c>
      <c r="G286" s="1110">
        <v>13375.6</v>
      </c>
      <c r="H286" s="1084">
        <v>45212</v>
      </c>
      <c r="I286" s="1065" t="s">
        <v>2231</v>
      </c>
      <c r="J286" s="1071">
        <v>33903907</v>
      </c>
      <c r="K286" s="1071" t="s">
        <v>2232</v>
      </c>
      <c r="L286" s="1082" t="s">
        <v>2233</v>
      </c>
      <c r="M286" s="1069" t="s">
        <v>2024</v>
      </c>
      <c r="N286" s="1069">
        <v>267512</v>
      </c>
      <c r="O286" s="1069">
        <v>267512</v>
      </c>
      <c r="P286" s="1071" t="s">
        <v>2234</v>
      </c>
      <c r="Q286" s="1071" t="s">
        <v>2292</v>
      </c>
      <c r="R286" s="1053" t="s">
        <v>34</v>
      </c>
      <c r="S286" s="1053" t="s">
        <v>34</v>
      </c>
      <c r="T286" s="994" t="s">
        <v>2292</v>
      </c>
      <c r="U286" s="1008" t="s">
        <v>2363</v>
      </c>
    </row>
    <row r="287" spans="1:22" ht="141.75" x14ac:dyDescent="0.2">
      <c r="A287" s="1065" t="s">
        <v>362</v>
      </c>
      <c r="B287" s="1065" t="s">
        <v>2033</v>
      </c>
      <c r="C287" s="1065" t="s">
        <v>2343</v>
      </c>
      <c r="D287" s="1066" t="s">
        <v>493</v>
      </c>
      <c r="E287" s="1072">
        <v>43411</v>
      </c>
      <c r="F287" s="1072">
        <v>45236</v>
      </c>
      <c r="G287" s="1046">
        <v>52149.96</v>
      </c>
      <c r="H287" s="1056">
        <v>45328</v>
      </c>
      <c r="I287" s="1074" t="s">
        <v>1978</v>
      </c>
      <c r="J287" s="1070">
        <v>33903938</v>
      </c>
      <c r="K287" s="1071" t="s">
        <v>47</v>
      </c>
      <c r="L287" s="1065" t="s">
        <v>1951</v>
      </c>
      <c r="M287" s="1046">
        <v>86916.6</v>
      </c>
      <c r="N287" s="1078">
        <v>1042999.2</v>
      </c>
      <c r="O287" s="1078">
        <v>5214996</v>
      </c>
      <c r="P287" s="1071" t="s">
        <v>366</v>
      </c>
      <c r="Q287" s="1079" t="s">
        <v>2294</v>
      </c>
      <c r="R287" s="1076" t="s">
        <v>34</v>
      </c>
      <c r="S287" s="1053" t="s">
        <v>481</v>
      </c>
      <c r="T287" s="994" t="s">
        <v>2346</v>
      </c>
      <c r="U287" s="1008" t="s">
        <v>2378</v>
      </c>
    </row>
    <row r="288" spans="1:22" ht="110.25" x14ac:dyDescent="0.2">
      <c r="A288" s="1065" t="s">
        <v>1956</v>
      </c>
      <c r="B288" s="1065" t="s">
        <v>2033</v>
      </c>
      <c r="C288" s="1043" t="s">
        <v>2278</v>
      </c>
      <c r="D288" s="1066" t="s">
        <v>511</v>
      </c>
      <c r="E288" s="1072">
        <v>43171</v>
      </c>
      <c r="F288" s="1072">
        <v>45362</v>
      </c>
      <c r="G288" s="1046">
        <v>193237</v>
      </c>
      <c r="H288" s="1056">
        <v>45086</v>
      </c>
      <c r="I288" s="1074" t="s">
        <v>1985</v>
      </c>
      <c r="J288" s="1070">
        <v>33903938</v>
      </c>
      <c r="K288" s="1071" t="s">
        <v>1948</v>
      </c>
      <c r="L288" s="1065" t="s">
        <v>1961</v>
      </c>
      <c r="M288" s="1111">
        <v>340917.86</v>
      </c>
      <c r="N288" s="1078">
        <v>4091014.32</v>
      </c>
      <c r="O288" s="1078">
        <v>20535227.073603682</v>
      </c>
      <c r="P288" s="1071" t="s">
        <v>268</v>
      </c>
      <c r="Q288" s="1079" t="s">
        <v>2279</v>
      </c>
      <c r="R288" s="1095" t="s">
        <v>2341</v>
      </c>
      <c r="S288" s="1053" t="s">
        <v>488</v>
      </c>
      <c r="T288" s="994" t="s">
        <v>2350</v>
      </c>
      <c r="U288" s="1008" t="s">
        <v>2390</v>
      </c>
      <c r="V288" s="1021"/>
    </row>
    <row r="289" spans="1:21" s="1021" customFormat="1" ht="63" x14ac:dyDescent="0.2">
      <c r="A289" s="1043" t="s">
        <v>568</v>
      </c>
      <c r="B289" s="1043" t="s">
        <v>2031</v>
      </c>
      <c r="C289" s="1065" t="s">
        <v>2379</v>
      </c>
      <c r="D289" s="1066" t="s">
        <v>569</v>
      </c>
      <c r="E289" s="1072">
        <v>43845</v>
      </c>
      <c r="F289" s="1072">
        <v>45305</v>
      </c>
      <c r="G289" s="1046">
        <v>367.5</v>
      </c>
      <c r="H289" s="1056">
        <v>45305</v>
      </c>
      <c r="I289" s="1074" t="s">
        <v>1977</v>
      </c>
      <c r="J289" s="1070">
        <v>33903970</v>
      </c>
      <c r="K289" s="1071" t="s">
        <v>588</v>
      </c>
      <c r="L289" s="1065" t="s">
        <v>1959</v>
      </c>
      <c r="M289" s="1051">
        <v>612.5</v>
      </c>
      <c r="N289" s="1051">
        <v>7350</v>
      </c>
      <c r="O289" s="1051">
        <v>31255</v>
      </c>
      <c r="P289" s="1071" t="s">
        <v>587</v>
      </c>
      <c r="Q289" s="1070" t="s">
        <v>2248</v>
      </c>
      <c r="R289" s="1076" t="s">
        <v>34</v>
      </c>
      <c r="S289" s="1053" t="s">
        <v>2104</v>
      </c>
      <c r="T289" s="994" t="s">
        <v>2345</v>
      </c>
      <c r="U289" s="1008" t="s">
        <v>2409</v>
      </c>
    </row>
    <row r="290" spans="1:21" s="1021" customFormat="1" ht="46.5" customHeight="1" x14ac:dyDescent="0.2">
      <c r="A290" s="1081" t="s">
        <v>2401</v>
      </c>
      <c r="B290" s="1081" t="s">
        <v>2031</v>
      </c>
      <c r="C290" s="1065" t="s">
        <v>2402</v>
      </c>
      <c r="D290" s="1066" t="s">
        <v>2403</v>
      </c>
      <c r="E290" s="1067">
        <v>45254</v>
      </c>
      <c r="F290" s="1067">
        <v>45283</v>
      </c>
      <c r="G290" s="1046">
        <v>5750</v>
      </c>
      <c r="H290" s="1056" t="s">
        <v>51</v>
      </c>
      <c r="I290" s="1065" t="s">
        <v>2408</v>
      </c>
      <c r="J290" s="1070">
        <v>33903907</v>
      </c>
      <c r="K290" s="1071" t="s">
        <v>1097</v>
      </c>
      <c r="L290" s="1065" t="s">
        <v>2398</v>
      </c>
      <c r="M290" s="1051" t="s">
        <v>2025</v>
      </c>
      <c r="N290" s="1051">
        <v>115000</v>
      </c>
      <c r="O290" s="1051">
        <v>115000</v>
      </c>
      <c r="P290" s="1071" t="s">
        <v>2404</v>
      </c>
      <c r="Q290" s="1070" t="s">
        <v>34</v>
      </c>
      <c r="R290" s="1053" t="s">
        <v>34</v>
      </c>
      <c r="S290" s="1053" t="s">
        <v>34</v>
      </c>
      <c r="T290" s="994" t="s">
        <v>34</v>
      </c>
      <c r="U290" s="1008" t="s">
        <v>34</v>
      </c>
    </row>
    <row r="291" spans="1:21" s="1021" customFormat="1" ht="46.5" customHeight="1" x14ac:dyDescent="0.2">
      <c r="A291" s="1065" t="s">
        <v>2393</v>
      </c>
      <c r="B291" s="1065" t="s">
        <v>2031</v>
      </c>
      <c r="C291" s="1065" t="s">
        <v>2394</v>
      </c>
      <c r="D291" s="1066" t="s">
        <v>2395</v>
      </c>
      <c r="E291" s="1067">
        <v>45254</v>
      </c>
      <c r="F291" s="1068">
        <v>45283</v>
      </c>
      <c r="G291" s="1069">
        <v>2284.9499999999998</v>
      </c>
      <c r="H291" s="1056">
        <v>45375</v>
      </c>
      <c r="I291" s="1065" t="s">
        <v>2396</v>
      </c>
      <c r="J291" s="1070">
        <v>33903903</v>
      </c>
      <c r="K291" s="1071" t="s">
        <v>2397</v>
      </c>
      <c r="L291" s="1059" t="s">
        <v>2398</v>
      </c>
      <c r="M291" s="1046" t="s">
        <v>2025</v>
      </c>
      <c r="N291" s="1046">
        <v>45699</v>
      </c>
      <c r="O291" s="1046">
        <v>45699</v>
      </c>
      <c r="P291" s="1071" t="s">
        <v>2399</v>
      </c>
      <c r="Q291" s="1070" t="s">
        <v>34</v>
      </c>
      <c r="R291" s="1053" t="s">
        <v>34</v>
      </c>
      <c r="S291" s="1053" t="s">
        <v>34</v>
      </c>
      <c r="T291" s="994" t="s">
        <v>34</v>
      </c>
      <c r="U291" s="994" t="s">
        <v>34</v>
      </c>
    </row>
    <row r="292" spans="1:21" s="1021" customFormat="1" ht="63" x14ac:dyDescent="0.2">
      <c r="A292" s="1065" t="s">
        <v>434</v>
      </c>
      <c r="B292" s="1065" t="s">
        <v>2031</v>
      </c>
      <c r="C292" s="1065" t="s">
        <v>1965</v>
      </c>
      <c r="D292" s="1066" t="s">
        <v>2175</v>
      </c>
      <c r="E292" s="1067">
        <v>44739</v>
      </c>
      <c r="F292" s="1068">
        <v>45415</v>
      </c>
      <c r="G292" s="1099"/>
      <c r="H292" s="1084"/>
      <c r="I292" s="1092" t="s">
        <v>1986</v>
      </c>
      <c r="J292" s="1070">
        <v>33903955</v>
      </c>
      <c r="K292" s="1071" t="s">
        <v>435</v>
      </c>
      <c r="L292" s="1074" t="s">
        <v>2264</v>
      </c>
      <c r="M292" s="1078" t="s">
        <v>2024</v>
      </c>
      <c r="N292" s="1114">
        <v>1059444.24</v>
      </c>
      <c r="O292" s="1114">
        <v>1059444.24</v>
      </c>
      <c r="P292" s="1071" t="s">
        <v>2174</v>
      </c>
      <c r="Q292" s="1076" t="s">
        <v>34</v>
      </c>
      <c r="R292" s="1076" t="s">
        <v>34</v>
      </c>
      <c r="S292" s="1076" t="s">
        <v>34</v>
      </c>
      <c r="T292" s="1008" t="s">
        <v>2431</v>
      </c>
    </row>
    <row r="293" spans="1:21" ht="54" customHeight="1" x14ac:dyDescent="0.2">
      <c r="A293" s="1065" t="s">
        <v>2424</v>
      </c>
      <c r="B293" s="1065" t="s">
        <v>2033</v>
      </c>
      <c r="C293" s="1043" t="s">
        <v>2425</v>
      </c>
      <c r="D293" s="1066" t="s">
        <v>2426</v>
      </c>
      <c r="E293" s="1072">
        <v>45323</v>
      </c>
      <c r="F293" s="1072">
        <v>45446</v>
      </c>
      <c r="G293" s="1046">
        <v>193237</v>
      </c>
      <c r="H293" s="1056">
        <v>45688</v>
      </c>
      <c r="I293" s="1074" t="s">
        <v>2429</v>
      </c>
      <c r="J293" s="1070">
        <v>33903938</v>
      </c>
      <c r="K293" s="1129" t="s">
        <v>2427</v>
      </c>
      <c r="L293" s="1065" t="s">
        <v>1961</v>
      </c>
      <c r="M293" s="1111">
        <f>N293/12</f>
        <v>463219.24</v>
      </c>
      <c r="N293" s="1136">
        <v>5558630.8799999999</v>
      </c>
      <c r="O293" s="1078">
        <f>N293</f>
        <v>5558630.8799999999</v>
      </c>
      <c r="P293" s="1071" t="s">
        <v>2428</v>
      </c>
      <c r="Q293" s="1053" t="s">
        <v>77</v>
      </c>
      <c r="R293" s="994" t="s">
        <v>34</v>
      </c>
      <c r="S293" s="1100" t="s">
        <v>2464</v>
      </c>
      <c r="T293" s="994" t="s">
        <v>34</v>
      </c>
      <c r="U293" s="1021"/>
    </row>
    <row r="294" spans="1:21" s="1021" customFormat="1" ht="78.75" customHeight="1" x14ac:dyDescent="0.2">
      <c r="A294" s="1065" t="s">
        <v>2472</v>
      </c>
      <c r="B294" s="1065" t="s">
        <v>2031</v>
      </c>
      <c r="C294" s="1065" t="s">
        <v>2184</v>
      </c>
      <c r="D294" s="1066" t="s">
        <v>2430</v>
      </c>
      <c r="E294" s="1067">
        <v>45190</v>
      </c>
      <c r="F294" s="1067">
        <v>45555</v>
      </c>
      <c r="G294" s="1046">
        <f>0.05*N294</f>
        <v>765</v>
      </c>
      <c r="H294" s="1056">
        <v>45556</v>
      </c>
      <c r="I294" s="1065" t="s">
        <v>2186</v>
      </c>
      <c r="J294" s="1070" t="s">
        <v>2187</v>
      </c>
      <c r="K294" s="1071" t="s">
        <v>2188</v>
      </c>
      <c r="L294" s="1074" t="s">
        <v>2265</v>
      </c>
      <c r="M294" s="1051" t="s">
        <v>2024</v>
      </c>
      <c r="N294" s="1051">
        <v>15300</v>
      </c>
      <c r="O294" s="1051">
        <f>N294</f>
        <v>15300</v>
      </c>
      <c r="P294" s="1071" t="s">
        <v>2447</v>
      </c>
      <c r="Q294" s="1071"/>
      <c r="R294" s="1071" t="s">
        <v>34</v>
      </c>
      <c r="S294" s="1071" t="s">
        <v>34</v>
      </c>
      <c r="T294" s="1015" t="s">
        <v>2471</v>
      </c>
    </row>
  </sheetData>
  <sheetProtection selectLockedCells="1" selectUnlockedCells="1"/>
  <autoFilter ref="A1:AD68"/>
  <mergeCells count="104">
    <mergeCell ref="L2:L5"/>
    <mergeCell ref="M2:M5"/>
    <mergeCell ref="N2:N5"/>
    <mergeCell ref="O2:O5"/>
    <mergeCell ref="A2:A5"/>
    <mergeCell ref="B2:B5"/>
    <mergeCell ref="C2:C5"/>
    <mergeCell ref="D2:D5"/>
    <mergeCell ref="E2:E5"/>
    <mergeCell ref="I2:I5"/>
    <mergeCell ref="AC2:AC5"/>
    <mergeCell ref="AD2:AD5"/>
    <mergeCell ref="A6:A7"/>
    <mergeCell ref="B6:B7"/>
    <mergeCell ref="C6:C7"/>
    <mergeCell ref="D6:D7"/>
    <mergeCell ref="E6:E7"/>
    <mergeCell ref="I6:I7"/>
    <mergeCell ref="J6:J7"/>
    <mergeCell ref="K6:K7"/>
    <mergeCell ref="V2:V5"/>
    <mergeCell ref="W2:W5"/>
    <mergeCell ref="X2:X5"/>
    <mergeCell ref="Y2:Y5"/>
    <mergeCell ref="AA2:AA5"/>
    <mergeCell ref="AB2:AB5"/>
    <mergeCell ref="P2:P5"/>
    <mergeCell ref="Q2:Q5"/>
    <mergeCell ref="R2:R5"/>
    <mergeCell ref="S2:S5"/>
    <mergeCell ref="T2:T5"/>
    <mergeCell ref="U2:U5"/>
    <mergeCell ref="J2:J5"/>
    <mergeCell ref="K2:K5"/>
    <mergeCell ref="AB6:AB7"/>
    <mergeCell ref="AC6:AC7"/>
    <mergeCell ref="AD6:AD7"/>
    <mergeCell ref="R6:R7"/>
    <mergeCell ref="S6:S7"/>
    <mergeCell ref="T6:T7"/>
    <mergeCell ref="U6:U7"/>
    <mergeCell ref="W6:W7"/>
    <mergeCell ref="X6:X7"/>
    <mergeCell ref="C10:C11"/>
    <mergeCell ref="D10:D11"/>
    <mergeCell ref="E10:E11"/>
    <mergeCell ref="I10:I11"/>
    <mergeCell ref="Y6:Y7"/>
    <mergeCell ref="Z6:Z7"/>
    <mergeCell ref="AA6:AA7"/>
    <mergeCell ref="L6:L7"/>
    <mergeCell ref="M6:M7"/>
    <mergeCell ref="N6:N7"/>
    <mergeCell ref="O6:O7"/>
    <mergeCell ref="P6:P7"/>
    <mergeCell ref="Q6:Q7"/>
    <mergeCell ref="R10:R11"/>
    <mergeCell ref="S10:S11"/>
    <mergeCell ref="T10:T11"/>
    <mergeCell ref="U10:U11"/>
    <mergeCell ref="J10:J11"/>
    <mergeCell ref="K10:K11"/>
    <mergeCell ref="L10:L11"/>
    <mergeCell ref="M10:M11"/>
    <mergeCell ref="N10:N11"/>
    <mergeCell ref="AC10:AC11"/>
    <mergeCell ref="AD10:AD11"/>
    <mergeCell ref="W10:W11"/>
    <mergeCell ref="X10:X11"/>
    <mergeCell ref="Y10:Y11"/>
    <mergeCell ref="AA10:AA11"/>
    <mergeCell ref="AB10:AB11"/>
    <mergeCell ref="Y15:Y16"/>
    <mergeCell ref="Z15:Z16"/>
    <mergeCell ref="AA15:AA16"/>
    <mergeCell ref="AB15:AB16"/>
    <mergeCell ref="AC15:AC16"/>
    <mergeCell ref="AD15:AD16"/>
    <mergeCell ref="W15:W16"/>
    <mergeCell ref="X15:X16"/>
    <mergeCell ref="A15:A16"/>
    <mergeCell ref="B15:B16"/>
    <mergeCell ref="C15:C16"/>
    <mergeCell ref="D15:D16"/>
    <mergeCell ref="E15:E16"/>
    <mergeCell ref="I15:I16"/>
    <mergeCell ref="J15:J16"/>
    <mergeCell ref="K15:K16"/>
    <mergeCell ref="V10:V11"/>
    <mergeCell ref="P10:P11"/>
    <mergeCell ref="Q10:Q11"/>
    <mergeCell ref="R15:R16"/>
    <mergeCell ref="S15:S16"/>
    <mergeCell ref="T15:T16"/>
    <mergeCell ref="U15:U16"/>
    <mergeCell ref="O10:O11"/>
    <mergeCell ref="L15:L16"/>
    <mergeCell ref="M15:M16"/>
    <mergeCell ref="N15:N16"/>
    <mergeCell ref="O15:O16"/>
    <mergeCell ref="P15:P16"/>
    <mergeCell ref="Q15:Q16"/>
    <mergeCell ref="A10:A11"/>
    <mergeCell ref="B10:B11"/>
  </mergeCells>
  <conditionalFormatting sqref="U17:U24 R29:R30 Q31:Q50 Q52 Q54:Q59 Q61:Q63 Q66 Q68:Q70 Q72:Q77 Q79:Q80 Q191:Q205 Q209:Q225 Q231 Q228:Q229">
    <cfRule type="timePeriod" dxfId="156" priority="360" stopIfTrue="1" timePeriod="nextMonth">
      <formula>AND(MONTH(Q17)=MONTH(EDATE(TODAY(),0+1)),YEAR(Q17)=YEAR(EDATE(TODAY(),0+1)))</formula>
    </cfRule>
  </conditionalFormatting>
  <conditionalFormatting sqref="Q95:Q117 Q119:Q134 Q238:Q245 Q137:Q156 Q159:Q170 P163:P165">
    <cfRule type="colorScale" priority="313">
      <colorScale>
        <cfvo type="formula" val="TODAY()"/>
        <cfvo type="formula" val="TODAY()+119"/>
        <cfvo type="formula" val="TODAY()+120"/>
        <color rgb="FFFF0000"/>
        <color rgb="FFFFFF00"/>
        <color rgb="FF1EE303"/>
      </colorScale>
    </cfRule>
  </conditionalFormatting>
  <conditionalFormatting sqref="P119:P125 Q140 P238:P245 P95:P117 P128:P134 P137:P156 P159:P170 O164:O165 G157 G245">
    <cfRule type="colorScale" priority="312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</conditionalFormatting>
  <conditionalFormatting sqref="F246:F247">
    <cfRule type="colorScale" priority="194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  <cfRule type="colorScale" priority="195">
      <colorScale>
        <cfvo type="formula" val="TODAY()"/>
        <cfvo type="formula" val="TODAY()+119"/>
        <cfvo type="formula" val="TODAY()+120"/>
        <color rgb="FFFF0000"/>
        <color rgb="FFFFFF00"/>
        <color rgb="FF1EE303"/>
      </colorScale>
    </cfRule>
  </conditionalFormatting>
  <conditionalFormatting sqref="F248">
    <cfRule type="colorScale" priority="190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  <cfRule type="colorScale" priority="191">
      <colorScale>
        <cfvo type="formula" val="TODAY()"/>
        <cfvo type="formula" val="TODAY()+119"/>
        <cfvo type="formula" val="TODAY()+120"/>
        <color rgb="FFFF0000"/>
        <color rgb="FFFFFF00"/>
        <color rgb="FF1EE303"/>
      </colorScale>
    </cfRule>
  </conditionalFormatting>
  <conditionalFormatting sqref="G249">
    <cfRule type="colorScale" priority="188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  <cfRule type="colorScale" priority="189">
      <colorScale>
        <cfvo type="formula" val="TODAY()"/>
        <cfvo type="formula" val="TODAY()+119"/>
        <cfvo type="formula" val="TODAY()+120"/>
        <color rgb="FFFF0000"/>
        <color rgb="FFFFFF00"/>
        <color rgb="FF1EE303"/>
      </colorScale>
    </cfRule>
  </conditionalFormatting>
  <conditionalFormatting sqref="G250">
    <cfRule type="colorScale" priority="186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  <cfRule type="colorScale" priority="187">
      <colorScale>
        <cfvo type="formula" val="TODAY()"/>
        <cfvo type="formula" val="TODAY()+119"/>
        <cfvo type="formula" val="TODAY()+120"/>
        <color rgb="FFFF0000"/>
        <color rgb="FFFFFF00"/>
        <color rgb="FF1EE303"/>
      </colorScale>
    </cfRule>
  </conditionalFormatting>
  <conditionalFormatting sqref="B250">
    <cfRule type="containsText" dxfId="155" priority="185" operator="containsText" text="OK">
      <formula>NOT(ISERROR(SEARCH("OK",B250)))</formula>
    </cfRule>
  </conditionalFormatting>
  <conditionalFormatting sqref="G251:G252">
    <cfRule type="colorScale" priority="183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  <cfRule type="colorScale" priority="184">
      <colorScale>
        <cfvo type="formula" val="TODAY()"/>
        <cfvo type="formula" val="TODAY()+119"/>
        <cfvo type="formula" val="TODAY()+120"/>
        <color rgb="FFFF0000"/>
        <color rgb="FFFFFF00"/>
        <color rgb="FF1EE303"/>
      </colorScale>
    </cfRule>
  </conditionalFormatting>
  <conditionalFormatting sqref="B251:B252">
    <cfRule type="containsText" dxfId="154" priority="182" operator="containsText" text="OK">
      <formula>NOT(ISERROR(SEARCH("OK",B251)))</formula>
    </cfRule>
  </conditionalFormatting>
  <conditionalFormatting sqref="G252 I252">
    <cfRule type="colorScale" priority="180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  <cfRule type="colorScale" priority="181">
      <colorScale>
        <cfvo type="formula" val="TODAY()"/>
        <cfvo type="formula" val="TODAY()+119"/>
        <cfvo type="formula" val="TODAY()+120"/>
        <color rgb="FFFF0000"/>
        <color rgb="FFFFFF00"/>
        <color rgb="FF1EE303"/>
      </colorScale>
    </cfRule>
  </conditionalFormatting>
  <conditionalFormatting sqref="B252">
    <cfRule type="containsText" dxfId="153" priority="179" operator="containsText" text="OK">
      <formula>NOT(ISERROR(SEARCH("OK",B252)))</formula>
    </cfRule>
  </conditionalFormatting>
  <conditionalFormatting sqref="F253:H253">
    <cfRule type="colorScale" priority="177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  <cfRule type="colorScale" priority="178">
      <colorScale>
        <cfvo type="formula" val="TODAY()"/>
        <cfvo type="formula" val="TODAY()+119"/>
        <cfvo type="formula" val="TODAY()+120"/>
        <color rgb="FFFF0000"/>
        <color rgb="FFFFFF00"/>
        <color rgb="FF1EE303"/>
      </colorScale>
    </cfRule>
  </conditionalFormatting>
  <conditionalFormatting sqref="H254 F254">
    <cfRule type="colorScale" priority="175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  <cfRule type="colorScale" priority="176">
      <colorScale>
        <cfvo type="formula" val="TODAY()"/>
        <cfvo type="formula" val="TODAY()+119"/>
        <cfvo type="formula" val="TODAY()+120"/>
        <color rgb="FFFF0000"/>
        <color rgb="FFFFFF00"/>
        <color rgb="FF1EE303"/>
      </colorScale>
    </cfRule>
  </conditionalFormatting>
  <conditionalFormatting sqref="F255 H255">
    <cfRule type="colorScale" priority="173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  <cfRule type="colorScale" priority="174">
      <colorScale>
        <cfvo type="formula" val="TODAY()"/>
        <cfvo type="formula" val="TODAY()+119"/>
        <cfvo type="formula" val="TODAY()+120"/>
        <color rgb="FFFF0000"/>
        <color rgb="FFFFFF00"/>
        <color rgb="FF1EE303"/>
      </colorScale>
    </cfRule>
  </conditionalFormatting>
  <conditionalFormatting sqref="F256 H256">
    <cfRule type="colorScale" priority="171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  <cfRule type="colorScale" priority="172">
      <colorScale>
        <cfvo type="formula" val="TODAY()"/>
        <cfvo type="formula" val="TODAY()+119"/>
        <cfvo type="formula" val="TODAY()+120"/>
        <color rgb="FFFF0000"/>
        <color rgb="FFFFFF00"/>
        <color rgb="FF1EE303"/>
      </colorScale>
    </cfRule>
  </conditionalFormatting>
  <conditionalFormatting sqref="H257 F257">
    <cfRule type="colorScale" priority="169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  <cfRule type="colorScale" priority="170">
      <colorScale>
        <cfvo type="formula" val="TODAY()"/>
        <cfvo type="formula" val="TODAY()+119"/>
        <cfvo type="formula" val="TODAY()+120"/>
        <color rgb="FFFF0000"/>
        <color rgb="FFFFFF00"/>
        <color rgb="FF1EE303"/>
      </colorScale>
    </cfRule>
  </conditionalFormatting>
  <conditionalFormatting sqref="H257 F257">
    <cfRule type="colorScale" priority="167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  <cfRule type="colorScale" priority="168">
      <colorScale>
        <cfvo type="formula" val="TODAY()"/>
        <cfvo type="formula" val="TODAY()+119"/>
        <cfvo type="formula" val="TODAY()+120"/>
        <color rgb="FFFF0000"/>
        <color rgb="FFFFFF00"/>
        <color rgb="FF1EE303"/>
      </colorScale>
    </cfRule>
  </conditionalFormatting>
  <conditionalFormatting sqref="H258 F258">
    <cfRule type="colorScale" priority="165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  <cfRule type="colorScale" priority="166">
      <colorScale>
        <cfvo type="formula" val="TODAY()"/>
        <cfvo type="formula" val="TODAY()+119"/>
        <cfvo type="formula" val="TODAY()+120"/>
        <color rgb="FFFF0000"/>
        <color rgb="FFFFFF00"/>
        <color rgb="FF1EE303"/>
      </colorScale>
    </cfRule>
  </conditionalFormatting>
  <conditionalFormatting sqref="F259 H259">
    <cfRule type="colorScale" priority="163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  <cfRule type="colorScale" priority="164">
      <colorScale>
        <cfvo type="formula" val="TODAY()"/>
        <cfvo type="formula" val="TODAY()+119"/>
        <cfvo type="formula" val="TODAY()+120"/>
        <color rgb="FFFF0000"/>
        <color rgb="FFFFFF00"/>
        <color rgb="FF1EE303"/>
      </colorScale>
    </cfRule>
  </conditionalFormatting>
  <conditionalFormatting sqref="H260 F260">
    <cfRule type="colorScale" priority="161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  <cfRule type="colorScale" priority="162">
      <colorScale>
        <cfvo type="formula" val="TODAY()"/>
        <cfvo type="formula" val="TODAY()+119"/>
        <cfvo type="formula" val="TODAY()+120"/>
        <color rgb="FFFF0000"/>
        <color rgb="FFFFFF00"/>
        <color rgb="FF1EE303"/>
      </colorScale>
    </cfRule>
  </conditionalFormatting>
  <conditionalFormatting sqref="F261 H261">
    <cfRule type="colorScale" priority="159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  <cfRule type="colorScale" priority="160">
      <colorScale>
        <cfvo type="formula" val="TODAY()"/>
        <cfvo type="formula" val="TODAY()+119"/>
        <cfvo type="formula" val="TODAY()+120"/>
        <color rgb="FFFF0000"/>
        <color rgb="FFFFFF00"/>
        <color rgb="FF1EE303"/>
      </colorScale>
    </cfRule>
  </conditionalFormatting>
  <conditionalFormatting sqref="H262 F262">
    <cfRule type="colorScale" priority="158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</conditionalFormatting>
  <conditionalFormatting sqref="H262">
    <cfRule type="containsText" dxfId="152" priority="156" operator="containsText" text="Caução">
      <formula>NOT(ISERROR(SEARCH("Caução",H262)))</formula>
    </cfRule>
    <cfRule type="containsText" dxfId="151" priority="157" operator="containsText" text="X">
      <formula>NOT(ISERROR(SEARCH("X",H262)))</formula>
    </cfRule>
  </conditionalFormatting>
  <conditionalFormatting sqref="F263 H263">
    <cfRule type="colorScale" priority="155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</conditionalFormatting>
  <conditionalFormatting sqref="H263">
    <cfRule type="containsText" dxfId="150" priority="153" operator="containsText" text="Caução">
      <formula>NOT(ISERROR(SEARCH("Caução",H263)))</formula>
    </cfRule>
    <cfRule type="containsText" dxfId="149" priority="154" operator="containsText" text="X">
      <formula>NOT(ISERROR(SEARCH("X",H263)))</formula>
    </cfRule>
  </conditionalFormatting>
  <conditionalFormatting sqref="F264 H264">
    <cfRule type="colorScale" priority="152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</conditionalFormatting>
  <conditionalFormatting sqref="H264">
    <cfRule type="containsText" dxfId="148" priority="150" operator="containsText" text="Caução">
      <formula>NOT(ISERROR(SEARCH("Caução",H264)))</formula>
    </cfRule>
    <cfRule type="containsText" dxfId="147" priority="151" operator="containsText" text="X">
      <formula>NOT(ISERROR(SEARCH("X",H264)))</formula>
    </cfRule>
  </conditionalFormatting>
  <conditionalFormatting sqref="H265 F265">
    <cfRule type="colorScale" priority="149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</conditionalFormatting>
  <conditionalFormatting sqref="H265">
    <cfRule type="containsText" dxfId="146" priority="147" operator="containsText" text="Caução">
      <formula>NOT(ISERROR(SEARCH("Caução",H265)))</formula>
    </cfRule>
    <cfRule type="containsText" dxfId="145" priority="148" operator="containsText" text="X">
      <formula>NOT(ISERROR(SEARCH("X",H265)))</formula>
    </cfRule>
  </conditionalFormatting>
  <conditionalFormatting sqref="F266 H266">
    <cfRule type="colorScale" priority="146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</conditionalFormatting>
  <conditionalFormatting sqref="H266">
    <cfRule type="containsText" dxfId="144" priority="144" operator="containsText" text="Caução">
      <formula>NOT(ISERROR(SEARCH("Caução",H266)))</formula>
    </cfRule>
    <cfRule type="containsText" dxfId="143" priority="145" operator="containsText" text="X">
      <formula>NOT(ISERROR(SEARCH("X",H266)))</formula>
    </cfRule>
  </conditionalFormatting>
  <conditionalFormatting sqref="H267 F267">
    <cfRule type="colorScale" priority="143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</conditionalFormatting>
  <conditionalFormatting sqref="H267">
    <cfRule type="containsText" dxfId="142" priority="141" operator="containsText" text="Caução">
      <formula>NOT(ISERROR(SEARCH("Caução",H267)))</formula>
    </cfRule>
    <cfRule type="containsText" dxfId="141" priority="142" operator="containsText" text="X">
      <formula>NOT(ISERROR(SEARCH("X",H267)))</formula>
    </cfRule>
  </conditionalFormatting>
  <conditionalFormatting sqref="H268 F268">
    <cfRule type="colorScale" priority="140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</conditionalFormatting>
  <conditionalFormatting sqref="H268">
    <cfRule type="containsText" dxfId="140" priority="138" operator="containsText" text="Caução">
      <formula>NOT(ISERROR(SEARCH("Caução",H268)))</formula>
    </cfRule>
    <cfRule type="containsText" dxfId="139" priority="139" operator="containsText" text="X">
      <formula>NOT(ISERROR(SEARCH("X",H268)))</formula>
    </cfRule>
  </conditionalFormatting>
  <conditionalFormatting sqref="H269 F269">
    <cfRule type="colorScale" priority="137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</conditionalFormatting>
  <conditionalFormatting sqref="H269">
    <cfRule type="containsText" dxfId="138" priority="135" operator="containsText" text="Caução">
      <formula>NOT(ISERROR(SEARCH("Caução",H269)))</formula>
    </cfRule>
    <cfRule type="containsText" dxfId="137" priority="136" operator="containsText" text="X">
      <formula>NOT(ISERROR(SEARCH("X",H269)))</formula>
    </cfRule>
  </conditionalFormatting>
  <conditionalFormatting sqref="F269">
    <cfRule type="cellIs" dxfId="136" priority="134" operator="lessThan">
      <formula>TODAY()</formula>
    </cfRule>
  </conditionalFormatting>
  <conditionalFormatting sqref="H270 F270">
    <cfRule type="colorScale" priority="133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</conditionalFormatting>
  <conditionalFormatting sqref="H270">
    <cfRule type="containsText" dxfId="135" priority="131" operator="containsText" text="Caução">
      <formula>NOT(ISERROR(SEARCH("Caução",H270)))</formula>
    </cfRule>
    <cfRule type="containsText" dxfId="134" priority="132" operator="containsText" text="X">
      <formula>NOT(ISERROR(SEARCH("X",H270)))</formula>
    </cfRule>
  </conditionalFormatting>
  <conditionalFormatting sqref="F270">
    <cfRule type="cellIs" dxfId="133" priority="130" operator="lessThan">
      <formula>TODAY()</formula>
    </cfRule>
  </conditionalFormatting>
  <conditionalFormatting sqref="F271">
    <cfRule type="colorScale" priority="129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</conditionalFormatting>
  <conditionalFormatting sqref="H271">
    <cfRule type="colorScale" priority="128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</conditionalFormatting>
  <conditionalFormatting sqref="H271">
    <cfRule type="containsText" dxfId="132" priority="126" operator="containsText" text="Caução">
      <formula>NOT(ISERROR(SEARCH("Caução",H271)))</formula>
    </cfRule>
    <cfRule type="containsText" dxfId="131" priority="127" operator="containsText" text="X">
      <formula>NOT(ISERROR(SEARCH("X",H271)))</formula>
    </cfRule>
  </conditionalFormatting>
  <conditionalFormatting sqref="F271">
    <cfRule type="cellIs" dxfId="130" priority="125" operator="lessThan">
      <formula>TODAY()</formula>
    </cfRule>
  </conditionalFormatting>
  <conditionalFormatting sqref="F272 H272">
    <cfRule type="colorScale" priority="124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</conditionalFormatting>
  <conditionalFormatting sqref="C272">
    <cfRule type="containsText" dxfId="129" priority="123" operator="containsText" text="OK">
      <formula>NOT(ISERROR(SEARCH("OK",C272)))</formula>
    </cfRule>
  </conditionalFormatting>
  <conditionalFormatting sqref="H272">
    <cfRule type="containsText" dxfId="128" priority="121" operator="containsText" text="Caução">
      <formula>NOT(ISERROR(SEARCH("Caução",H272)))</formula>
    </cfRule>
    <cfRule type="containsText" dxfId="127" priority="122" operator="containsText" text="X">
      <formula>NOT(ISERROR(SEARCH("X",H272)))</formula>
    </cfRule>
  </conditionalFormatting>
  <conditionalFormatting sqref="F272">
    <cfRule type="cellIs" dxfId="126" priority="120" operator="lessThan">
      <formula>TODAY()</formula>
    </cfRule>
  </conditionalFormatting>
  <conditionalFormatting sqref="F273 H273">
    <cfRule type="colorScale" priority="119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</conditionalFormatting>
  <conditionalFormatting sqref="H273">
    <cfRule type="containsText" dxfId="125" priority="117" operator="containsText" text="Caução">
      <formula>NOT(ISERROR(SEARCH("Caução",H273)))</formula>
    </cfRule>
    <cfRule type="containsText" dxfId="124" priority="118" operator="containsText" text="X">
      <formula>NOT(ISERROR(SEARCH("X",H273)))</formula>
    </cfRule>
  </conditionalFormatting>
  <conditionalFormatting sqref="F273">
    <cfRule type="cellIs" dxfId="123" priority="116" operator="lessThan">
      <formula>TODAY()</formula>
    </cfRule>
  </conditionalFormatting>
  <conditionalFormatting sqref="F274 H274">
    <cfRule type="colorScale" priority="115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</conditionalFormatting>
  <conditionalFormatting sqref="H274">
    <cfRule type="containsText" dxfId="122" priority="113" operator="containsText" text="Caução">
      <formula>NOT(ISERROR(SEARCH("Caução",H274)))</formula>
    </cfRule>
    <cfRule type="containsText" dxfId="121" priority="114" operator="containsText" text="X">
      <formula>NOT(ISERROR(SEARCH("X",H274)))</formula>
    </cfRule>
  </conditionalFormatting>
  <conditionalFormatting sqref="F274">
    <cfRule type="cellIs" dxfId="120" priority="112" operator="lessThan">
      <formula>TODAY()</formula>
    </cfRule>
  </conditionalFormatting>
  <conditionalFormatting sqref="H275 F275">
    <cfRule type="colorScale" priority="111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</conditionalFormatting>
  <conditionalFormatting sqref="H275">
    <cfRule type="containsText" dxfId="119" priority="109" operator="containsText" text="Caução">
      <formula>NOT(ISERROR(SEARCH("Caução",H275)))</formula>
    </cfRule>
    <cfRule type="containsText" dxfId="118" priority="110" operator="containsText" text="X">
      <formula>NOT(ISERROR(SEARCH("X",H275)))</formula>
    </cfRule>
  </conditionalFormatting>
  <conditionalFormatting sqref="F275">
    <cfRule type="cellIs" dxfId="117" priority="108" operator="lessThan">
      <formula>TODAY()</formula>
    </cfRule>
  </conditionalFormatting>
  <conditionalFormatting sqref="F276 H276">
    <cfRule type="colorScale" priority="107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</conditionalFormatting>
  <conditionalFormatting sqref="H276">
    <cfRule type="containsText" dxfId="116" priority="105" operator="containsText" text="Caução">
      <formula>NOT(ISERROR(SEARCH("Caução",H276)))</formula>
    </cfRule>
    <cfRule type="containsText" dxfId="115" priority="106" operator="containsText" text="X">
      <formula>NOT(ISERROR(SEARCH("X",H276)))</formula>
    </cfRule>
  </conditionalFormatting>
  <conditionalFormatting sqref="F276">
    <cfRule type="cellIs" dxfId="114" priority="104" operator="lessThan">
      <formula>TODAY()</formula>
    </cfRule>
  </conditionalFormatting>
  <conditionalFormatting sqref="G276">
    <cfRule type="cellIs" dxfId="113" priority="103" operator="lessThan">
      <formula>$M$39*0.05</formula>
    </cfRule>
  </conditionalFormatting>
  <conditionalFormatting sqref="H277 F277">
    <cfRule type="colorScale" priority="102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</conditionalFormatting>
  <conditionalFormatting sqref="H277">
    <cfRule type="containsText" dxfId="112" priority="100" operator="containsText" text="Caução">
      <formula>NOT(ISERROR(SEARCH("Caução",H277)))</formula>
    </cfRule>
    <cfRule type="containsText" dxfId="111" priority="101" operator="containsText" text="X">
      <formula>NOT(ISERROR(SEARCH("X",H277)))</formula>
    </cfRule>
  </conditionalFormatting>
  <conditionalFormatting sqref="F277">
    <cfRule type="cellIs" dxfId="110" priority="99" operator="lessThan">
      <formula>TODAY()</formula>
    </cfRule>
  </conditionalFormatting>
  <conditionalFormatting sqref="G277">
    <cfRule type="cellIs" dxfId="109" priority="98" operator="lessThan">
      <formula>$M$38*0.05</formula>
    </cfRule>
  </conditionalFormatting>
  <conditionalFormatting sqref="F278 H278">
    <cfRule type="colorScale" priority="97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</conditionalFormatting>
  <conditionalFormatting sqref="H278">
    <cfRule type="containsText" dxfId="108" priority="95" operator="containsText" text="Caução">
      <formula>NOT(ISERROR(SEARCH("Caução",H278)))</formula>
    </cfRule>
    <cfRule type="containsText" dxfId="107" priority="96" operator="containsText" text="X">
      <formula>NOT(ISERROR(SEARCH("X",H278)))</formula>
    </cfRule>
  </conditionalFormatting>
  <conditionalFormatting sqref="F278">
    <cfRule type="cellIs" dxfId="106" priority="94" operator="lessThan">
      <formula>TODAY()</formula>
    </cfRule>
  </conditionalFormatting>
  <conditionalFormatting sqref="G278">
    <cfRule type="cellIs" dxfId="105" priority="93" operator="lessThan">
      <formula>$N$6*0.05</formula>
    </cfRule>
  </conditionalFormatting>
  <conditionalFormatting sqref="F279 H279">
    <cfRule type="colorScale" priority="92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</conditionalFormatting>
  <conditionalFormatting sqref="H279">
    <cfRule type="containsText" dxfId="104" priority="90" operator="containsText" text="Caução">
      <formula>NOT(ISERROR(SEARCH("Caução",H279)))</formula>
    </cfRule>
    <cfRule type="containsText" dxfId="103" priority="91" operator="containsText" text="X">
      <formula>NOT(ISERROR(SEARCH("X",H279)))</formula>
    </cfRule>
  </conditionalFormatting>
  <conditionalFormatting sqref="F279">
    <cfRule type="cellIs" dxfId="102" priority="89" operator="lessThan">
      <formula>TODAY()</formula>
    </cfRule>
  </conditionalFormatting>
  <conditionalFormatting sqref="G279">
    <cfRule type="cellIs" dxfId="101" priority="88" operator="lessThan">
      <formula>$N$5*0.05</formula>
    </cfRule>
  </conditionalFormatting>
  <conditionalFormatting sqref="F280 H280">
    <cfRule type="colorScale" priority="87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</conditionalFormatting>
  <conditionalFormatting sqref="H280">
    <cfRule type="containsText" dxfId="100" priority="85" operator="containsText" text="Caução">
      <formula>NOT(ISERROR(SEARCH("Caução",H280)))</formula>
    </cfRule>
    <cfRule type="containsText" dxfId="99" priority="86" operator="containsText" text="X">
      <formula>NOT(ISERROR(SEARCH("X",H280)))</formula>
    </cfRule>
  </conditionalFormatting>
  <conditionalFormatting sqref="F280">
    <cfRule type="cellIs" dxfId="98" priority="84" operator="lessThan">
      <formula>TODAY()</formula>
    </cfRule>
  </conditionalFormatting>
  <conditionalFormatting sqref="G280">
    <cfRule type="cellIs" dxfId="97" priority="83" operator="lessThan">
      <formula>$N$4*0.05</formula>
    </cfRule>
  </conditionalFormatting>
  <conditionalFormatting sqref="F281 H281">
    <cfRule type="colorScale" priority="82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</conditionalFormatting>
  <conditionalFormatting sqref="C281">
    <cfRule type="containsText" dxfId="96" priority="81" operator="containsText" text="OK">
      <formula>NOT(ISERROR(SEARCH("OK",C281)))</formula>
    </cfRule>
  </conditionalFormatting>
  <conditionalFormatting sqref="H281">
    <cfRule type="containsText" dxfId="95" priority="79" operator="containsText" text="Caução">
      <formula>NOT(ISERROR(SEARCH("Caução",H281)))</formula>
    </cfRule>
    <cfRule type="containsText" dxfId="94" priority="80" operator="containsText" text="X">
      <formula>NOT(ISERROR(SEARCH("X",H281)))</formula>
    </cfRule>
  </conditionalFormatting>
  <conditionalFormatting sqref="F281">
    <cfRule type="cellIs" dxfId="93" priority="78" operator="lessThan">
      <formula>TODAY()</formula>
    </cfRule>
  </conditionalFormatting>
  <conditionalFormatting sqref="G281">
    <cfRule type="cellIs" dxfId="92" priority="77" operator="lessThan">
      <formula>$N$3*0.05</formula>
    </cfRule>
  </conditionalFormatting>
  <conditionalFormatting sqref="H282:H283 F282:F283">
    <cfRule type="colorScale" priority="75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</conditionalFormatting>
  <conditionalFormatting sqref="H282:H283">
    <cfRule type="containsText" dxfId="91" priority="73" operator="containsText" text="Caução">
      <formula>NOT(ISERROR(SEARCH("Caução",H282)))</formula>
    </cfRule>
    <cfRule type="containsText" dxfId="90" priority="74" operator="containsText" text="X">
      <formula>NOT(ISERROR(SEARCH("X",H282)))</formula>
    </cfRule>
  </conditionalFormatting>
  <conditionalFormatting sqref="F282:F283">
    <cfRule type="cellIs" dxfId="89" priority="72" operator="lessThan">
      <formula>TODAY()</formula>
    </cfRule>
  </conditionalFormatting>
  <conditionalFormatting sqref="G282:G283">
    <cfRule type="cellIs" dxfId="88" priority="76" operator="lessThan">
      <formula>$N$281*0.05</formula>
    </cfRule>
  </conditionalFormatting>
  <conditionalFormatting sqref="F284 H284">
    <cfRule type="colorScale" priority="70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</conditionalFormatting>
  <conditionalFormatting sqref="H284">
    <cfRule type="containsText" dxfId="87" priority="68" operator="containsText" text="Caução">
      <formula>NOT(ISERROR(SEARCH("Caução",H284)))</formula>
    </cfRule>
    <cfRule type="containsText" dxfId="86" priority="69" operator="containsText" text="X">
      <formula>NOT(ISERROR(SEARCH("X",H284)))</formula>
    </cfRule>
  </conditionalFormatting>
  <conditionalFormatting sqref="F284">
    <cfRule type="cellIs" dxfId="85" priority="67" operator="lessThan">
      <formula>TODAY()</formula>
    </cfRule>
  </conditionalFormatting>
  <conditionalFormatting sqref="T284:U284">
    <cfRule type="containsText" dxfId="84" priority="66" operator="containsText" text="Ok">
      <formula>NOT(ISERROR(SEARCH("Ok",T284)))</formula>
    </cfRule>
  </conditionalFormatting>
  <conditionalFormatting sqref="G284">
    <cfRule type="cellIs" dxfId="83" priority="71" operator="lessThan">
      <formula>$N$281*0.05</formula>
    </cfRule>
  </conditionalFormatting>
  <conditionalFormatting sqref="U284">
    <cfRule type="containsText" dxfId="82" priority="65" operator="containsText" text="Aguardando garantia">
      <formula>NOT(ISERROR(SEARCH("Aguardando garantia",U284)))</formula>
    </cfRule>
  </conditionalFormatting>
  <conditionalFormatting sqref="H285 F285">
    <cfRule type="colorScale" priority="63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</conditionalFormatting>
  <conditionalFormatting sqref="H285">
    <cfRule type="containsText" dxfId="81" priority="61" operator="containsText" text="Caução">
      <formula>NOT(ISERROR(SEARCH("Caução",H285)))</formula>
    </cfRule>
    <cfRule type="containsText" dxfId="80" priority="62" operator="containsText" text="X">
      <formula>NOT(ISERROR(SEARCH("X",H285)))</formula>
    </cfRule>
  </conditionalFormatting>
  <conditionalFormatting sqref="F285">
    <cfRule type="cellIs" dxfId="79" priority="60" operator="lessThan">
      <formula>TODAY()</formula>
    </cfRule>
  </conditionalFormatting>
  <conditionalFormatting sqref="T285:U285">
    <cfRule type="containsText" dxfId="78" priority="59" operator="containsText" text="Ok">
      <formula>NOT(ISERROR(SEARCH("Ok",T285)))</formula>
    </cfRule>
  </conditionalFormatting>
  <conditionalFormatting sqref="U285">
    <cfRule type="containsText" dxfId="77" priority="58" operator="containsText" text="Aguardando garantia">
      <formula>NOT(ISERROR(SEARCH("Aguardando garantia",U285)))</formula>
    </cfRule>
  </conditionalFormatting>
  <conditionalFormatting sqref="G285">
    <cfRule type="cellIs" dxfId="76" priority="64" operator="lessThan">
      <formula>$N$281*0.05</formula>
    </cfRule>
  </conditionalFormatting>
  <conditionalFormatting sqref="H286 F286">
    <cfRule type="colorScale" priority="56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</conditionalFormatting>
  <conditionalFormatting sqref="H286">
    <cfRule type="containsText" dxfId="75" priority="54" operator="containsText" text="Caução">
      <formula>NOT(ISERROR(SEARCH("Caução",H286)))</formula>
    </cfRule>
    <cfRule type="containsText" dxfId="74" priority="55" operator="containsText" text="X">
      <formula>NOT(ISERROR(SEARCH("X",H286)))</formula>
    </cfRule>
  </conditionalFormatting>
  <conditionalFormatting sqref="F286">
    <cfRule type="cellIs" dxfId="73" priority="53" operator="lessThan">
      <formula>TODAY()</formula>
    </cfRule>
  </conditionalFormatting>
  <conditionalFormatting sqref="T286:U286">
    <cfRule type="containsText" dxfId="72" priority="52" operator="containsText" text="Ok">
      <formula>NOT(ISERROR(SEARCH("Ok",T286)))</formula>
    </cfRule>
  </conditionalFormatting>
  <conditionalFormatting sqref="U286">
    <cfRule type="containsText" dxfId="71" priority="51" operator="containsText" text="Aguardando garantia">
      <formula>NOT(ISERROR(SEARCH("Aguardando garantia",U286)))</formula>
    </cfRule>
  </conditionalFormatting>
  <conditionalFormatting sqref="G286">
    <cfRule type="cellIs" dxfId="70" priority="57" operator="lessThan">
      <formula>$N$281*0.05</formula>
    </cfRule>
  </conditionalFormatting>
  <conditionalFormatting sqref="H287">
    <cfRule type="colorScale" priority="49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</conditionalFormatting>
  <conditionalFormatting sqref="H287">
    <cfRule type="containsText" dxfId="69" priority="47" operator="containsText" text="Caução">
      <formula>NOT(ISERROR(SEARCH("Caução",H287)))</formula>
    </cfRule>
    <cfRule type="containsText" dxfId="68" priority="48" operator="containsText" text="X">
      <formula>NOT(ISERROR(SEARCH("X",H287)))</formula>
    </cfRule>
  </conditionalFormatting>
  <conditionalFormatting sqref="T287:U287">
    <cfRule type="containsText" dxfId="67" priority="46" operator="containsText" text="Ok">
      <formula>NOT(ISERROR(SEARCH("Ok",T287)))</formula>
    </cfRule>
  </conditionalFormatting>
  <conditionalFormatting sqref="U287">
    <cfRule type="containsText" dxfId="66" priority="45" operator="containsText" text="Aguardando garantia">
      <formula>NOT(ISERROR(SEARCH("Aguardando garantia",U287)))</formula>
    </cfRule>
  </conditionalFormatting>
  <conditionalFormatting sqref="F287">
    <cfRule type="colorScale" priority="44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</conditionalFormatting>
  <conditionalFormatting sqref="F287">
    <cfRule type="cellIs" dxfId="65" priority="43" operator="lessThan">
      <formula>TODAY()</formula>
    </cfRule>
  </conditionalFormatting>
  <conditionalFormatting sqref="G287">
    <cfRule type="cellIs" dxfId="64" priority="50" operator="lessThan">
      <formula>$N$281*0.05</formula>
    </cfRule>
  </conditionalFormatting>
  <conditionalFormatting sqref="F288 H288">
    <cfRule type="colorScale" priority="41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</conditionalFormatting>
  <conditionalFormatting sqref="H288">
    <cfRule type="containsText" dxfId="63" priority="39" operator="containsText" text="Caução">
      <formula>NOT(ISERROR(SEARCH("Caução",H288)))</formula>
    </cfRule>
    <cfRule type="containsText" dxfId="62" priority="40" operator="containsText" text="X">
      <formula>NOT(ISERROR(SEARCH("X",H288)))</formula>
    </cfRule>
  </conditionalFormatting>
  <conditionalFormatting sqref="F288">
    <cfRule type="cellIs" dxfId="61" priority="38" operator="lessThan">
      <formula>TODAY()</formula>
    </cfRule>
  </conditionalFormatting>
  <conditionalFormatting sqref="T288:U288">
    <cfRule type="containsText" dxfId="60" priority="37" operator="containsText" text="Ok">
      <formula>NOT(ISERROR(SEARCH("Ok",T288)))</formula>
    </cfRule>
  </conditionalFormatting>
  <conditionalFormatting sqref="U288">
    <cfRule type="containsText" dxfId="59" priority="36" operator="containsText" text="Aguardando garantia">
      <formula>NOT(ISERROR(SEARCH("Aguardando garantia",U288)))</formula>
    </cfRule>
  </conditionalFormatting>
  <conditionalFormatting sqref="G288">
    <cfRule type="cellIs" dxfId="58" priority="42" operator="lessThan">
      <formula>$N$281*0.05</formula>
    </cfRule>
  </conditionalFormatting>
  <conditionalFormatting sqref="F289 H289">
    <cfRule type="colorScale" priority="34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</conditionalFormatting>
  <conditionalFormatting sqref="H289">
    <cfRule type="containsText" dxfId="57" priority="32" operator="containsText" text="Caução">
      <formula>NOT(ISERROR(SEARCH("Caução",H289)))</formula>
    </cfRule>
    <cfRule type="containsText" dxfId="56" priority="33" operator="containsText" text="X">
      <formula>NOT(ISERROR(SEARCH("X",H289)))</formula>
    </cfRule>
  </conditionalFormatting>
  <conditionalFormatting sqref="F289">
    <cfRule type="cellIs" dxfId="55" priority="31" operator="lessThan">
      <formula>TODAY()</formula>
    </cfRule>
  </conditionalFormatting>
  <conditionalFormatting sqref="T289:U289">
    <cfRule type="containsText" dxfId="54" priority="30" operator="containsText" text="Ok">
      <formula>NOT(ISERROR(SEARCH("Ok",T289)))</formula>
    </cfRule>
  </conditionalFormatting>
  <conditionalFormatting sqref="U289">
    <cfRule type="containsText" dxfId="53" priority="29" operator="containsText" text="Aguardando garantia">
      <formula>NOT(ISERROR(SEARCH("Aguardando garantia",U289)))</formula>
    </cfRule>
  </conditionalFormatting>
  <conditionalFormatting sqref="G289">
    <cfRule type="cellIs" dxfId="52" priority="35" operator="lessThan">
      <formula>$N$281*0.05</formula>
    </cfRule>
  </conditionalFormatting>
  <conditionalFormatting sqref="H290:H291 F290">
    <cfRule type="colorScale" priority="28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</conditionalFormatting>
  <conditionalFormatting sqref="H290:H291">
    <cfRule type="containsText" dxfId="51" priority="26" operator="containsText" text="Caução">
      <formula>NOT(ISERROR(SEARCH("Caução",H290)))</formula>
    </cfRule>
    <cfRule type="containsText" dxfId="50" priority="27" operator="containsText" text="X">
      <formula>NOT(ISERROR(SEARCH("X",H290)))</formula>
    </cfRule>
  </conditionalFormatting>
  <conditionalFormatting sqref="F290">
    <cfRule type="cellIs" dxfId="49" priority="25" operator="lessThan">
      <formula>TODAY()</formula>
    </cfRule>
  </conditionalFormatting>
  <conditionalFormatting sqref="T290:U290 U291">
    <cfRule type="containsText" dxfId="48" priority="24" operator="containsText" text="Ok">
      <formula>NOT(ISERROR(SEARCH("Ok",T290)))</formula>
    </cfRule>
  </conditionalFormatting>
  <conditionalFormatting sqref="U290:U291">
    <cfRule type="containsText" dxfId="47" priority="23" operator="containsText" text="Aguardando garantia">
      <formula>NOT(ISERROR(SEARCH("Aguardando garantia",U290)))</formula>
    </cfRule>
  </conditionalFormatting>
  <conditionalFormatting sqref="F291">
    <cfRule type="colorScale" priority="22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</conditionalFormatting>
  <conditionalFormatting sqref="F291">
    <cfRule type="cellIs" dxfId="46" priority="21" operator="lessThan">
      <formula>TODAY()</formula>
    </cfRule>
  </conditionalFormatting>
  <conditionalFormatting sqref="P291">
    <cfRule type="containsText" dxfId="45" priority="20" operator="containsText" text="Ok">
      <formula>NOT(ISERROR(SEARCH("Ok",P291)))</formula>
    </cfRule>
  </conditionalFormatting>
  <conditionalFormatting sqref="H292 F292">
    <cfRule type="colorScale" priority="18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</conditionalFormatting>
  <conditionalFormatting sqref="H292">
    <cfRule type="containsText" dxfId="44" priority="16" operator="containsText" text="Caução">
      <formula>NOT(ISERROR(SEARCH("Caução",H292)))</formula>
    </cfRule>
    <cfRule type="containsText" dxfId="43" priority="17" operator="containsText" text="X">
      <formula>NOT(ISERROR(SEARCH("X",H292)))</formula>
    </cfRule>
  </conditionalFormatting>
  <conditionalFormatting sqref="F292">
    <cfRule type="cellIs" dxfId="42" priority="15" operator="lessThan">
      <formula>TODAY()</formula>
    </cfRule>
  </conditionalFormatting>
  <conditionalFormatting sqref="T292">
    <cfRule type="containsText" dxfId="41" priority="14" operator="containsText" text="Ok">
      <formula>NOT(ISERROR(SEARCH("Ok",T292)))</formula>
    </cfRule>
  </conditionalFormatting>
  <conditionalFormatting sqref="G292">
    <cfRule type="cellIs" dxfId="40" priority="19" operator="lessThan">
      <formula>$N$281*0.05</formula>
    </cfRule>
  </conditionalFormatting>
  <conditionalFormatting sqref="H293 F293">
    <cfRule type="colorScale" priority="12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</conditionalFormatting>
  <conditionalFormatting sqref="H293">
    <cfRule type="containsText" dxfId="39" priority="10" operator="containsText" text="Caução">
      <formula>NOT(ISERROR(SEARCH("Caução",H293)))</formula>
    </cfRule>
    <cfRule type="containsText" dxfId="38" priority="11" operator="containsText" text="X">
      <formula>NOT(ISERROR(SEARCH("X",H293)))</formula>
    </cfRule>
  </conditionalFormatting>
  <conditionalFormatting sqref="F293">
    <cfRule type="cellIs" dxfId="37" priority="9" operator="lessThan">
      <formula>TODAY()</formula>
    </cfRule>
  </conditionalFormatting>
  <conditionalFormatting sqref="T293">
    <cfRule type="containsText" dxfId="36" priority="8" operator="containsText" text="Ok">
      <formula>NOT(ISERROR(SEARCH("Ok",T293)))</formula>
    </cfRule>
  </conditionalFormatting>
  <conditionalFormatting sqref="P293">
    <cfRule type="containsText" dxfId="35" priority="7" operator="containsText" text="Ok">
      <formula>NOT(ISERROR(SEARCH("Ok",P293)))</formula>
    </cfRule>
  </conditionalFormatting>
  <conditionalFormatting sqref="G293">
    <cfRule type="cellIs" dxfId="34" priority="13" operator="lessThan">
      <formula>$N$281*0.05</formula>
    </cfRule>
  </conditionalFormatting>
  <conditionalFormatting sqref="F294 H294">
    <cfRule type="colorScale" priority="3">
      <colorScale>
        <cfvo type="formula" val="TODAY()"/>
        <cfvo type="formula" val="TODAY()+119"/>
        <cfvo type="formula" val="TODAY()+120"/>
        <color rgb="FFF8696B"/>
        <color rgb="FFFFEB84"/>
        <color rgb="FF63BE7B"/>
      </colorScale>
    </cfRule>
  </conditionalFormatting>
  <conditionalFormatting sqref="F294">
    <cfRule type="cellIs" dxfId="33" priority="2" operator="lessThan">
      <formula>TODAY()</formula>
    </cfRule>
  </conditionalFormatting>
  <conditionalFormatting sqref="T294">
    <cfRule type="containsText" dxfId="32" priority="1" operator="containsText" text="Ok">
      <formula>NOT(ISERROR(SEARCH("Ok",T294)))</formula>
    </cfRule>
  </conditionalFormatting>
  <conditionalFormatting sqref="H294">
    <cfRule type="containsText" dxfId="31" priority="4" operator="containsText" text="Caução">
      <formula>NOT(ISERROR(SEARCH("Caução",H306)))</formula>
    </cfRule>
  </conditionalFormatting>
  <conditionalFormatting sqref="G294">
    <cfRule type="cellIs" dxfId="30" priority="5" operator="lessThan">
      <formula>$N$281*0.05</formula>
    </cfRule>
  </conditionalFormatting>
  <hyperlinks>
    <hyperlink ref="AB2" r:id="rId1"/>
    <hyperlink ref="AB18" r:id="rId2"/>
    <hyperlink ref="AB20" r:id="rId3"/>
    <hyperlink ref="AB21" r:id="rId4"/>
    <hyperlink ref="AC26" r:id="rId5"/>
    <hyperlink ref="AC27" r:id="rId6"/>
    <hyperlink ref="AC28" r:id="rId7"/>
    <hyperlink ref="AC29" r:id="rId8"/>
    <hyperlink ref="AC30" r:id="rId9"/>
    <hyperlink ref="AB31" r:id="rId10"/>
    <hyperlink ref="AG32" r:id="rId11"/>
    <hyperlink ref="AG33" r:id="rId12"/>
    <hyperlink ref="AG34" r:id="rId13"/>
    <hyperlink ref="AG36" r:id="rId14"/>
    <hyperlink ref="AI40" r:id="rId15" display="fabio@grupobest.com.br / "/>
    <hyperlink ref="AI41" r:id="rId16"/>
    <hyperlink ref="AI42" r:id="rId17"/>
    <hyperlink ref="AI43" r:id="rId18"/>
    <hyperlink ref="AI44" r:id="rId19"/>
    <hyperlink ref="AI45" r:id="rId20"/>
    <hyperlink ref="AI46" r:id="rId21"/>
    <hyperlink ref="AI47" r:id="rId22"/>
    <hyperlink ref="AI48" r:id="rId23"/>
    <hyperlink ref="AI56" r:id="rId24"/>
    <hyperlink ref="AI59" r:id="rId25"/>
    <hyperlink ref="AI63" r:id="rId26"/>
    <hyperlink ref="AJ64" r:id="rId27"/>
    <hyperlink ref="AI66" r:id="rId28"/>
    <hyperlink ref="AI69" r:id="rId29"/>
    <hyperlink ref="AI70" r:id="rId30"/>
    <hyperlink ref="AI72" r:id="rId31"/>
    <hyperlink ref="AI73" r:id="rId32" display="liliana.sanmartin@oi.net.br"/>
    <hyperlink ref="AJ87" r:id="rId33"/>
    <hyperlink ref="AW91" r:id="rId34"/>
    <hyperlink ref="AX96" r:id="rId35" display="contrato@ttutdo.com.br"/>
    <hyperlink ref="AX97" r:id="rId36" display="liliana.sanmartin@oi.net.br"/>
    <hyperlink ref="AX95" r:id="rId37"/>
    <hyperlink ref="AX102" r:id="rId38" display="grandesclientes@light.com.br"/>
    <hyperlink ref="AX103" r:id="rId39"/>
    <hyperlink ref="AX104" r:id="rId40"/>
    <hyperlink ref="AY105" r:id="rId41"/>
    <hyperlink ref="AX110" r:id="rId42"/>
    <hyperlink ref="AX111" r:id="rId43"/>
    <hyperlink ref="AX113" r:id="rId44"/>
    <hyperlink ref="AX115" r:id="rId45"/>
    <hyperlink ref="AX116" r:id="rId46"/>
    <hyperlink ref="AX120" r:id="rId47"/>
    <hyperlink ref="AX122" r:id="rId48"/>
    <hyperlink ref="AX133" r:id="rId49" display="mailto:graca@marellirioop.com.br"/>
    <hyperlink ref="AX132" r:id="rId50"/>
    <hyperlink ref="AX130" r:id="rId51"/>
    <hyperlink ref="AX135" r:id="rId52" display="rbr-rui@oi.com.br"/>
    <hyperlink ref="AX139" r:id="rId53" display="zurieldeiguacu@gmail.com"/>
    <hyperlink ref="AX143" r:id="rId54"/>
    <hyperlink ref="AX142" r:id="rId55" display="licitacao@18gigas.com.br"/>
    <hyperlink ref="AX145" r:id="rId56" display="girlene.jordao@cienciaprima.com.br"/>
    <hyperlink ref="AX147" r:id="rId57" display="zurieldeiguacu@gmail.com"/>
    <hyperlink ref="AX154" r:id="rId58"/>
    <hyperlink ref="AX153" r:id="rId59"/>
    <hyperlink ref="AX155" r:id="rId60"/>
    <hyperlink ref="AX159" r:id="rId61"/>
    <hyperlink ref="AX160" r:id="rId62"/>
    <hyperlink ref="AM245" r:id="rId63"/>
  </hyperlinks>
  <pageMargins left="0.51180555555555551" right="0.51180555555555551" top="0.61041666666666661" bottom="0.49027777777777776" header="0.31527777777777777" footer="0.51180555555555551"/>
  <pageSetup paperSize="9" scale="50" firstPageNumber="0" orientation="landscape" horizontalDpi="300" verticalDpi="300" r:id="rId64"/>
  <headerFooter alignWithMargins="0">
    <oddHeader>&amp;R&amp;"Calibri,Regular"&amp;12Posição em 14.10.2013</oddHeader>
  </headerFooter>
  <legacyDrawing r:id="rId6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Terceirização 2018</vt:lpstr>
      <vt:lpstr>CONTROLE DE GARANTIAS</vt:lpstr>
      <vt:lpstr>Contratos Vigentes</vt:lpstr>
      <vt:lpstr>Contratos Encerrados</vt:lpstr>
      <vt:lpstr>'Contratos Encerrados'!__xlnm._FilterDatabase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cponte</dc:creator>
  <cp:lastModifiedBy>aferreira</cp:lastModifiedBy>
  <cp:lastPrinted>2024-08-09T16:15:02Z</cp:lastPrinted>
  <dcterms:created xsi:type="dcterms:W3CDTF">2017-07-27T15:40:09Z</dcterms:created>
  <dcterms:modified xsi:type="dcterms:W3CDTF">2024-10-03T15:02:44Z</dcterms:modified>
</cp:coreProperties>
</file>